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p/pn6OBKR8nxwnR7mnxKo+IMDx66h2qUIs8Iq+rWa+V+PknM9zApoR3hkAmgRXlQBkJjKRS791XN6PcnXbTRgg==" workbookSaltValue="pmsMs4v2lqWVW267NxzHfA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K223" i="83" s="1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F53" i="83" l="1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I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H247" i="83"/>
  <c r="AG190" i="83"/>
  <c r="AG302" i="83"/>
  <c r="AH161" i="83"/>
  <c r="AI245" i="83"/>
  <c r="AI161" i="83"/>
  <c r="AH132" i="83"/>
  <c r="AG132" i="83"/>
  <c r="AK161" i="83"/>
  <c r="AC334" i="83"/>
  <c r="AI334" i="83" s="1"/>
  <c r="AH302" i="83"/>
  <c r="AH158" i="83"/>
  <c r="AH190" i="83"/>
  <c r="AH243" i="83"/>
  <c r="AK245" i="83"/>
  <c r="AP245" i="83" s="1"/>
  <c r="AI247" i="83"/>
  <c r="AI190" i="83"/>
  <c r="AG245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G33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P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<sst xmlns="http://schemas.openxmlformats.org/spreadsheetml/2006/main" count="65767" uniqueCount="758">
  <si>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</si>
  <si>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</si>
  <si>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</si>
  <si>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</si>
  <si>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</si>
  <si>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</si>
  <si>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</si>
  <si>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</si>
  <si>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</si>
  <si>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</si>
  <si>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</si>
  <si>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</si>
  <si>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</si>
  <si>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</si>
  <si>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</si>
  <si>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</si>
  <si>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</si>
  <si>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</si>
  <si>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</si>
  <si>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</si>
  <si>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</si>
  <si>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</si>
  <si>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</si>
  <si>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</si>
  <si>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</si>
  <si>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</si>
  <si>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</si>
  <si>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</si>
  <si>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</si>
  <si>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</si>
  <si>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</si>
  <si>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</si>
  <si>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</si>
  <si>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</si>
  <si>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</si>
  <si>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</si>
  <si>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</si>
  <si>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</si>
  <si>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</si>
  <si>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</si>
  <si>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</si>
  <si>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</si>
  <si>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</si>
  <si>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</si>
  <si>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</si>
  <si>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</si>
  <si>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</si>
  <si>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</si>
  <si>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</si>
  <si>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</si>
  <si>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</si>
  <si>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</si>
  <si>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</si>
  <si>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</si>
  <si>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</si>
  <si>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</si>
  <si>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</si>
  <si>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</si>
  <si>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</si>
  <si>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</si>
  <si>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</si>
  <si>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</si>
  <si>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</si>
  <si>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</si>
  <si>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</si>
  <si>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</si>
  <si>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</si>
  <si>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</si>
  <si>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</si>
  <si>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</si>
  <si>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</si>
  <si>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</si>
  <si>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</si>
  <si>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</si>
  <si>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</si>
  <si>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</si>
  <si>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</si>
  <si>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</si>
  <si>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</si>
  <si>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</si>
  <si>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</si>
  <si>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</si>
  <si>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</si>
  <si>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</si>
  <si>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</si>
  <si>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</si>
  <si>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</si>
  <si>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</si>
  <si>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</si>
  <si>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</si>
  <si>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</si>
  <si>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</si>
  <si>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</si>
  <si>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</si>
  <si>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</si>
  <si>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</si>
  <si>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</si>
  <si>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</si>
  <si>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</si>
  <si>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</si>
  <si>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</si>
  <si>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</si>
  <si>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</si>
  <si>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</si>
  <si>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</si>
  <si>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</si>
  <si>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</si>
  <si>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</si>
  <si>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</si>
  <si>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</si>
  <si>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</si>
  <si>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</si>
  <si>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</si>
  <si>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</si>
  <si>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</si>
  <si>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</si>
  <si>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</si>
  <si>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</si>
  <si>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</si>
  <si>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</si>
  <si>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</si>
  <si>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</si>
  <si>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</si>
  <si>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</si>
  <si>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</si>
  <si>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</si>
  <si>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</si>
  <si>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</si>
  <si>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</si>
  <si>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</si>
  <si>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</si>
  <si>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</si>
  <si>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</si>
  <si>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</si>
  <si>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</si>
  <si>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</si>
  <si>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</si>
  <si>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</si>
  <si>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</si>
  <si>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</si>
  <si>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</si>
  <si>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</si>
  <si>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</si>
  <si>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</si>
  <si>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</si>
  <si>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</si>
  <si>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</si>
  <si>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</si>
  <si>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</si>
  <si>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</si>
  <si>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</si>
  <si>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</si>
  <si>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</si>
  <si>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</si>
  <si>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</si>
  <si>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</si>
  <si>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</si>
  <si>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</si>
  <si>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</si>
  <si>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</si>
  <si>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</si>
  <si>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</si>
  <si>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</si>
  <si>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</si>
  <si>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</si>
  <si>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</si>
  <si>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</si>
  <si>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</si>
  <si>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</si>
  <si>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</si>
  <si>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</si>
  <si>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</si>
  <si>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</si>
  <si>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</si>
  <si>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</si>
  <si>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</si>
  <si>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</si>
  <si>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</si>
  <si>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</si>
  <si>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</si>
  <si>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</si>
  <si>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</si>
  <si>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</si>
  <si>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</si>
  <si>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</si>
  <si>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</si>
  <si>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</si>
  <si>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</si>
  <si>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</si>
  <si>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</si>
  <si>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</si>
  <si>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</si>
  <si>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</si>
  <si>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</si>
  <si>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</si>
  <si>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</si>
  <si>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</si>
  <si>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</si>
  <si>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</si>
  <si>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</si>
  <si>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</si>
  <si>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</si>
  <si>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</si>
  <si>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</si>
  <si>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</si>
  <si>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</si>
  <si>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</si>
  <si>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</si>
  <si>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</si>
  <si>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</si>
  <si>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</si>
  <si>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</si>
  <si>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</si>
  <si>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</si>
  <si>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</si>
  <si>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</si>
  <si>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</si>
  <si>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</si>
  <si>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</si>
  <si>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</si>
  <si>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</si>
  <si>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</si>
  <si>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</si>
  <si>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</si>
  <si>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</si>
  <si>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</si>
  <si>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</si>
  <si>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</si>
  <si>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</si>
  <si>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</si>
  <si>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</si>
  <si>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</si>
  <si>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</si>
  <si>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</si>
  <si>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</si>
  <si>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</si>
  <si>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</si>
  <si>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</si>
  <si>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</si>
  <si>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</si>
  <si>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</si>
  <si>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</si>
  <si>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</si>
  <si>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</si>
  <si>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</si>
  <si>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</si>
  <si>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</si>
  <si>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</si>
  <si>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</si>
  <si>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</si>
  <si>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</si>
  <si>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</si>
  <si>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</si>
  <si>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</si>
  <si>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</si>
  <si>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</si>
  <si>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</si>
  <si>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</si>
  <si>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</si>
  <si>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</si>
  <si>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</si>
  <si>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</si>
  <si>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</si>
  <si>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</si>
  <si>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</si>
  <si>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</si>
  <si>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</si>
  <si>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</si>
  <si>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</si>
  <si>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</si>
  <si>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</si>
  <si>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</si>
  <si>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</si>
  <si>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</si>
  <si>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</si>
  <si>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</si>
  <si>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</si>
  <si>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</si>
  <si>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</si>
  <si>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</si>
  <si>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</si>
  <si>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</si>
  <si>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</si>
  <si>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</si>
  <si>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</si>
  <si>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</si>
  <si>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</si>
  <si>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</si>
  <si>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</si>
  <si>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</si>
  <si>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</si>
  <si>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</si>
  <si>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</si>
  <si>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</si>
  <si>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</si>
  <si>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</si>
  <si>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</si>
  <si>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</si>
  <si>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</si>
  <si>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</si>
  <si>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</si>
  <si>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</si>
  <si>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</si>
  <si>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</si>
  <si>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</si>
  <si>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</si>
  <si>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</si>
  <si>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</si>
  <si>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</si>
  <si>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</si>
  <si>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</si>
  <si>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</si>
  <si>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</si>
  <si>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</si>
  <si>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</si>
  <si>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</si>
  <si>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</si>
  <si>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</si>
  <si>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</si>
  <si>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</si>
  <si>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</si>
  <si>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</si>
  <si>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</si>
  <si>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</si>
  <si>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</si>
  <si>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</si>
  <si>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</si>
  <si>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</si>
  <si>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</si>
  <si>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</si>
  <si>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</si>
  <si>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</si>
  <si>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</si>
  <si>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</si>
  <si>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</si>
  <si>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</si>
  <si>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</si>
  <si>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</si>
  <si>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</si>
  <si>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</si>
  <si>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</si>
  <si>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</si>
  <si>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</si>
  <si>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</si>
  <si>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</si>
  <si>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</si>
  <si>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</si>
  <si>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</si>
  <si>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</si>
  <si>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</si>
  <si>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</si>
  <si>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</si>
  <si>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</si>
  <si>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</si>
  <si>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</si>
  <si>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</si>
  <si>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</si>
  <si>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</si>
  <si>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</si>
  <si>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</si>
  <si>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</si>
  <si>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</si>
  <si>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</si>
  <si>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</si>
  <si>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</si>
  <si>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</si>
  <si>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</si>
  <si>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</si>
  <si>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</si>
  <si>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</si>
  <si>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</si>
  <si>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</si>
  <si>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</si>
  <si>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</si>
  <si>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</si>
  <si>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</si>
  <si>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</si>
  <si>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</si>
  <si>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</si>
  <si>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</si>
  <si>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</si>
  <si>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</si>
  <si>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</si>
  <si>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</si>
  <si>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</si>
  <si>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</si>
  <si>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</si>
  <si>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</si>
  <si>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</si>
  <si>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</si>
  <si>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</si>
  <si>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</si>
  <si>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</si>
  <si>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</si>
  <si>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</si>
  <si>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</si>
  <si>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</si>
  <si>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</si>
  <si>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</si>
  <si>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</si>
  <si>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</si>
  <si>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</si>
  <si>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</si>
  <si>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</si>
  <si>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</si>
  <si>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</si>
  <si>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</si>
  <si>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</si>
  <si>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</si>
  <si>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</si>
  <si>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</si>
  <si>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</si>
  <si>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</si>
  <si>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</si>
  <si>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</si>
  <si>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</si>
  <si>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</si>
  <si>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</si>
  <si>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</si>
  <si>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</si>
  <si>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</si>
  <si>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</si>
  <si>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</si>
  <si>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</si>
  <si>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</si>
  <si>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</si>
  <si>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</si>
  <si>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</si>
  <si>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</si>
  <si>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</si>
  <si>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</si>
  <si>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</si>
  <si>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</si>
  <si>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</si>
  <si>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</si>
  <si>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</si>
  <si>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</si>
  <si>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</si>
  <si>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</si>
  <si>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</si>
  <si>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</si>
  <si>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</si>
  <si>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</si>
  <si>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</si>
  <si>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</si>
  <si>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</si>
  <si>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</si>
  <si>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</si>
  <si>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</si>
  <si>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</si>
  <si>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</si>
  <si>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</si>
  <si>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</si>
  <si>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</si>
  <si>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</si>
  <si>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</si>
  <si>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</si>
  <si>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</si>
  <si>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</si>
  <si>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</si>
  <si>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</si>
  <si>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</si>
  <si>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</si>
  <si>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</si>
  <si>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</si>
  <si>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</si>
  <si>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</si>
  <si>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</si>
  <si>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</si>
  <si>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</si>
  <si>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</si>
  <si>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</si>
  <si>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</si>
  <si>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</si>
  <si>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</si>
  <si>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</si>
  <si>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</si>
  <si>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</si>
  <si>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</si>
  <si>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</si>
  <si>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</si>
  <si>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</si>
  <si>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</si>
  <si>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</si>
  <si>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</si>
  <si>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</si>
  <si>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</si>
  <si>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</si>
  <si>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</si>
  <si>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</si>
  <si>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</si>
  <si>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</si>
  <si>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</si>
  <si>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</si>
  <si>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</si>
  <si>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</si>
  <si>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</si>
  <si>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</si>
  <si>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</si>
  <si>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</si>
  <si>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</si>
  <si>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</si>
  <si>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</si>
  <si>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</si>
  <si>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</si>
  <si>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</si>
  <si>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</si>
  <si>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</si>
  <si>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</si>
  <si>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</si>
  <si>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</si>
  <si>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</si>
  <si>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</si>
  <si>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</si>
  <si>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</si>
  <si>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</si>
  <si>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</si>
  <si>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</si>
  <si>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</si>
  <si>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</si>
  <si>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</si>
  <si>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</si>
  <si>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</si>
  <si>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</si>
  <si>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</si>
  <si>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</si>
  <si>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</si>
  <si>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</si>
  <si>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</si>
  <si>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</si>
  <si>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</si>
  <si>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</si>
  <si>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</si>
  <si>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</si>
  <si>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</si>
  <si>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</si>
  <si>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</si>
  <si>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</si>
  <si>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</si>
  <si>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</si>
  <si>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</si>
  <si>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</si>
  <si>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</si>
  <si>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</si>
  <si>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</si>
  <si>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</si>
  <si>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</si>
  <si>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</si>
  <si>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</si>
  <si>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</si>
  <si>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</si>
  <si>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</si>
  <si>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</si>
  <si>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</si>
  <si>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</si>
  <si>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</si>
  <si>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</si>
  <si>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</si>
  <si>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</si>
  <si>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</si>
  <si>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</si>
  <si>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</si>
  <si>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</si>
  <si>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</si>
  <si>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</si>
  <si>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</si>
  <si>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</si>
  <si>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</si>
  <si>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</si>
  <si>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</si>
  <si>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</si>
  <si>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</si>
  <si>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</si>
  <si>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</si>
  <si>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</si>
  <si>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</si>
  <si>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</si>
  <si>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</si>
  <si>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</si>
  <si>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</si>
  <si>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</si>
  <si>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</si>
  <si>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</si>
  <si>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</si>
  <si>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</si>
  <si>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</si>
  <si>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</si>
  <si>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</si>
  <si>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</si>
  <si>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</si>
  <si>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</si>
  <si>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</si>
  <si>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</si>
  <si>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</si>
  <si>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</si>
  <si>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</si>
  <si>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</si>
  <si>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</si>
  <si>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</si>
  <si>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</si>
  <si>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</si>
  <si>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</si>
  <si>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</si>
  <si>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</si>
  <si>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</si>
  <si>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</si>
  <si>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</si>
  <si>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</si>
  <si>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</si>
  <si>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</si>
  <si>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</si>
  <si>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</si>
  <si>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</si>
  <si>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</si>
  <si>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</si>
  <si>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</si>
  <si>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</si>
  <si>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</si>
  <si>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</si>
  <si>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</si>
  <si>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</si>
  <si>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</si>
  <si>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</si>
  <si>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</si>
  <si>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</si>
  <si>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</si>
  <si>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</si>
  <si>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</si>
  <si>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</si>
  <si>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</si>
  <si>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</si>
  <si>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</si>
  <si>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</si>
  <si>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</si>
  <si>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</si>
  <si>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</si>
  <si>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</si>
  <si>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</si>
  <si>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</si>
  <si>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</si>
  <si>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</si>
  <si>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</si>
  <si>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</si>
  <si>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</si>
  <si>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</si>
  <si>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</si>
  <si>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</si>
  <si>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</si>
  <si>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</si>
  <si>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</si>
  <si>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</si>
  <si>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</si>
  <si>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</si>
  <si>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</si>
  <si>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</si>
  <si>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</si>
  <si>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</si>
  <si>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</si>
  <si>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</si>
  <si>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</si>
  <si>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</si>
  <si>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</si>
  <si>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</si>
  <si>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</si>
  <si>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</si>
  <si>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</si>
  <si>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</si>
  <si>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</si>
  <si>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</si>
  <si>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</si>
  <si>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</si>
  <si>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</si>
  <si>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</si>
  <si>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</si>
  <si>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</si>
  <si>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</si>
  <si>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</si>
  <si>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</si>
  <si>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</si>
  <si>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</si>
  <si>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</si>
  <si>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</si>
  <si>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</si>
  <si>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</si>
  <si>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</si>
  <si>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</si>
  <si>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</si>
  <si>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</si>
  <si>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</si>
  <si>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</si>
  <si>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</si>
  <si>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</si>
  <si>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</si>
  <si>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</si>
  <si>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</si>
  <si>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</si>
  <si>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</si>
  <si>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</si>
  <si>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</si>
  <si>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</si>
  <si>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</si>
  <si>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</si>
  <si>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</si>
  <si>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</si>
  <si>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</si>
  <si>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</si>
  <si>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</si>
  <si>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</si>
  <si>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</si>
  <si>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</si>
  <si>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</si>
  <si>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</si>
  <si>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</si>
  <si>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</si>
  <si>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</si>
  <si>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</si>
  <si>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</si>
  <si>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</si>
  <si>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</si>
  <si>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</si>
  <si>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</si>
  <si>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</si>
  <si>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</si>
  <si>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</si>
  <si>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</si>
  <si>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</si>
  <si>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</si>
  <si>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</si>
  <si>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</si>
  <si>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</si>
  <si>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</si>
  <si>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</si>
  <si>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</si>
  <si>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</si>
  <si>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</si>
  <si>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</si>
  <si>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</si>
  <si>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</si>
  <si>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</si>
  <si>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</si>
  <si>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</si>
  <si>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</si>
  <si>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</si>
  <si>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</si>
  <si>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</si>
  <si>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</si>
  <si>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</si>
  <si>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</si>
  <si>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</si>
  <si>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</si>
  <si>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</si>
  <si>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</si>
  <si>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</si>
  <si>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</si>
  <si>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</si>
  <si>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Minister and Deputy Minister</t>
  </si>
  <si>
    <t>Examiners and Moderators</t>
  </si>
  <si>
    <t xml:space="preserve">CET Lecturers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</si>
</sst>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15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15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15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15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15</v>
      </c>
      <c r="B7" s="2">
        <v>1</v>
      </c>
      <c r="C7" s="2">
        <v>5</v>
      </c>
      <c r="D7" s="62" t="str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/>
      </c>
      <c r="E7" s="62" t="str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/>
      </c>
      <c r="F7" s="62" t="str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/>
      </c>
      <c r="G7" s="69" t="str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/>
      </c>
      <c r="H7" s="62" t="str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/>
      </c>
      <c r="I7" s="62" t="str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/>
      </c>
      <c r="J7" s="62" t="str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/>
      </c>
      <c r="K7" s="62" t="str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/>
      </c>
      <c r="L7" s="62" t="str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/>
      </c>
      <c r="M7" s="62" t="str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/>
      </c>
      <c r="N7" s="62" t="str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/>
      </c>
      <c r="O7" s="62" t="str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/>
      </c>
      <c r="P7" s="62" t="str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/>
      </c>
      <c r="Q7" s="62" t="str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/>
      </c>
      <c r="R7" s="62" t="str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/>
      </c>
      <c r="S7" s="62" t="str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/>
      </c>
      <c r="T7" s="62" t="str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/>
      </c>
      <c r="U7" s="62" t="str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/>
      </c>
      <c r="V7" s="62" t="str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/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0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15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0.77370859877415077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5.4509700665916636E-2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4.3601052678475083E-2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0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2.7284197195338061E-2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0.10058142376405316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3.1502692206622994E-4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7.3068298757170608E-2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6.9973252431145327E-2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6.8973252431145313E-2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6.6973252431145325E-2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1.3931995848061809E-2</v>
      </c>
      <c r="AB8" s="2">
        <f>SUMIFS(PERSALDATA!$G$2:$G$20871,PERSALDATA!$A$2:$A$20871,WORKING!A8,PERSALDATA!$D$2:$D$20871,WORKING!B8,PERSALDATA!$E$2:$E$20871,WORKING!C8,PERSALDATA!$F$2:$F$20871,"S&amp;W: BASIC SALARY (RES)")</f>
        <v>2</v>
      </c>
      <c r="AC8" s="2">
        <f>SUMIFS(PERSALDATA!$H$2:$H$20871,PERSALDATA!$A$2:$A$20871,WORKING!A8,PERSALDATA!$D$2:$D$20871,WORKING!B8,PERSALDATA!$E$2:$E$20871,WORKING!C8)</f>
        <v>536684.29</v>
      </c>
    </row>
    <row r="9" spans="1:29" x14ac:dyDescent="0.25">
      <c r="A9" s="2">
        <f>Results!$D$3</f>
        <v>15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0.79453500769397523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1.1688393785592855E-2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3.8183500569994804E-2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0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5.2056839110426252E-2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0.10328891460854063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2.4734423147007741E-4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7.3826849704226344E-2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7.0399017580956458E-2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6.9399017580956443E-2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6.7399017580956427E-2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1.3642684741321631E-2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94281.560000000012</v>
      </c>
    </row>
    <row r="10" spans="1:29" x14ac:dyDescent="0.25">
      <c r="A10" s="2">
        <f>Results!$D$3</f>
        <v>15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0.68990944476196447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0.11242131956495414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3.1804352814402519E-2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0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7.6012403226422012E-2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8.9687662408338684E-2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1.648172239181926E-4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7.4647042831275323E-2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7.0822142520252318E-2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6.9822142520252303E-2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6.7822142520252315E-2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1.3380276401028859E-2</v>
      </c>
      <c r="AB10" s="2">
        <f>SUMIFS(PERSALDATA!$G$2:$G$20871,PERSALDATA!$A$2:$A$20871,WORKING!A10,PERSALDATA!$D$2:$D$20871,WORKING!B10,PERSALDATA!$E$2:$E$20871,WORKING!C10,PERSALDATA!$F$2:$F$20871,"S&amp;W: BASIC SALARY (RES)")</f>
        <v>1</v>
      </c>
      <c r="AC10" s="2">
        <f>SUMIFS(PERSALDATA!$H$2:$H$20871,PERSALDATA!$A$2:$A$20871,WORKING!A10,PERSALDATA!$D$2:$D$20871,WORKING!B10,PERSALDATA!$E$2:$E$20871,WORKING!C10)</f>
        <v>424470.2</v>
      </c>
    </row>
    <row r="11" spans="1:29" x14ac:dyDescent="0.25">
      <c r="A11" s="2">
        <f>Results!$D$3</f>
        <v>15</v>
      </c>
      <c r="B11" s="2">
        <v>1</v>
      </c>
      <c r="C11" s="2">
        <v>9</v>
      </c>
      <c r="D11" s="62" t="str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/>
      </c>
      <c r="E11" s="62" t="str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/>
      </c>
      <c r="F11" s="62" t="str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/>
      </c>
      <c r="G11" s="69" t="str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/>
      </c>
      <c r="H11" s="62" t="str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/>
      </c>
      <c r="I11" s="62" t="str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/>
      </c>
      <c r="J11" s="62" t="str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/>
      </c>
      <c r="K11" s="62" t="str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/>
      </c>
      <c r="L11" s="62" t="str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/>
      </c>
      <c r="M11" s="62" t="str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/>
      </c>
      <c r="N11" s="62" t="str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/>
      </c>
      <c r="O11" s="62" t="str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/>
      </c>
      <c r="P11" s="62" t="str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/>
      </c>
      <c r="Q11" s="62" t="str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/>
      </c>
      <c r="R11" s="62" t="str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/>
      </c>
      <c r="S11" s="62" t="str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/>
      </c>
      <c r="T11" s="62" t="str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/>
      </c>
      <c r="U11" s="62" t="str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/>
      </c>
      <c r="V11" s="62" t="str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/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0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15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0.65068077377633005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3.889946161563667E-2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1.7170110023454373E-2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2.6290852385913308E-2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8.4588210657047511E-2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2.006191802740458E-5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1.7363846098219015E-2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0.16043710641915709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4.4592081060912791E-3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9.0369000123444063E-5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7.5063143571620264E-2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7.0222661685554175E-2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6.9222661685554174E-2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6.7222661685554172E-2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1.4346429100087226E-2</v>
      </c>
      <c r="AB12" s="2">
        <f>SUMIFS(PERSALDATA!$G$2:$G$20871,PERSALDATA!$A$2:$A$20871,WORKING!A12,PERSALDATA!$D$2:$D$20871,WORKING!B12,PERSALDATA!$E$2:$E$20871,WORKING!C12,PERSALDATA!$F$2:$F$20871,"S&amp;W: BASIC SALARY (RES)")</f>
        <v>2</v>
      </c>
      <c r="AC12" s="2">
        <f>SUMIFS(PERSALDATA!$H$2:$H$20871,PERSALDATA!$A$2:$A$20871,WORKING!A12,PERSALDATA!$D$2:$D$20871,WORKING!B12,PERSALDATA!$E$2:$E$20871,WORKING!C12)</f>
        <v>1991833.4799999997</v>
      </c>
    </row>
    <row r="13" spans="1:29" x14ac:dyDescent="0.25">
      <c r="A13" s="2">
        <f>Results!$D$3</f>
        <v>15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0.59569215922575003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0.19856405307524999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2.5833058525541533E-2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2.9246337801089477E-2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7.7439669414068921E-2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1.6071007405549168E-5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7.3136259025644246E-2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7.239192525022147E-5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1.4172482111110699E-2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207205.43000000002</v>
      </c>
    </row>
    <row r="14" spans="1:29" x14ac:dyDescent="0.25">
      <c r="A14" s="2">
        <f>Results!$D$3</f>
        <v>15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0.74329142330575959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0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2.856780167650607E-2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3.2342418039255853E-2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9.6627510370054667E-2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1.7772318823551485E-5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9.9073018799404097E-2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8.0055490196177857E-5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1.4084879287128274E-2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374740.06999999995</v>
      </c>
    </row>
    <row r="15" spans="1:29" x14ac:dyDescent="0.25">
      <c r="A15" s="2">
        <f>Results!$D$3</f>
        <v>15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0.63152488493553094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0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0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1.91694242374956E-2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8.2097925381689044E-2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8.5967494849691807E-5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0.26712179795043467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0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1.4711169124014821E-2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135632.66</v>
      </c>
    </row>
    <row r="16" spans="1:29" x14ac:dyDescent="0.25">
      <c r="A16" s="2">
        <f>Results!$D$3</f>
        <v>15</v>
      </c>
      <c r="B16" s="2">
        <v>1</v>
      </c>
      <c r="C16" s="2">
        <v>14</v>
      </c>
      <c r="D16" s="62" t="str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/>
      </c>
      <c r="E16" s="62" t="str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/>
      </c>
      <c r="F16" s="62" t="str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/>
      </c>
      <c r="G16" s="69" t="str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/>
      </c>
      <c r="H16" s="62" t="str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/>
      </c>
      <c r="I16" s="62" t="str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/>
      </c>
      <c r="J16" s="62" t="str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/>
      </c>
      <c r="K16" s="62" t="str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/>
      </c>
      <c r="L16" s="62" t="str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/>
      </c>
      <c r="M16" s="62" t="str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/>
      </c>
      <c r="N16" s="62" t="str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/>
      </c>
      <c r="O16" s="62" t="str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/>
      </c>
      <c r="P16" s="62" t="str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/>
      </c>
      <c r="Q16" s="62" t="str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/>
      </c>
      <c r="R16" s="62" t="str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/>
      </c>
      <c r="S16" s="62" t="str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/>
      </c>
      <c r="T16" s="62" t="str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/>
      </c>
      <c r="U16" s="62" t="str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/>
      </c>
      <c r="V16" s="62" t="str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/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0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15</v>
      </c>
      <c r="B17" s="2">
        <v>1</v>
      </c>
      <c r="C17" s="2">
        <v>15</v>
      </c>
      <c r="D17" s="62" t="str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/>
      </c>
      <c r="E17" s="62" t="str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/>
      </c>
      <c r="F17" s="62" t="str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/>
      </c>
      <c r="G17" s="69" t="str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/>
      </c>
      <c r="H17" s="62" t="str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/>
      </c>
      <c r="I17" s="62" t="str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/>
      </c>
      <c r="J17" s="62" t="str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/>
      </c>
      <c r="K17" s="62" t="str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/>
      </c>
      <c r="L17" s="62" t="str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/>
      </c>
      <c r="M17" s="62" t="str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/>
      </c>
      <c r="N17" s="62" t="str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/>
      </c>
      <c r="O17" s="62" t="str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/>
      </c>
      <c r="P17" s="62" t="str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/>
      </c>
      <c r="Q17" s="62" t="str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/>
      </c>
      <c r="R17" s="62" t="str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/>
      </c>
      <c r="S17" s="62" t="str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/>
      </c>
      <c r="T17" s="62" t="str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/>
      </c>
      <c r="U17" s="62" t="str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/>
      </c>
      <c r="V17" s="62" t="str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/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0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15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15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15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0.72299842577834372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6.7340654913858138E-4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0.26014176376978798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1.5385799032490452E-2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8.0060487023937178E-4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7.6000000000000012E-2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7.0000000000000021E-2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6.900000000000002E-2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1.4977889828709331E-2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640653.11</v>
      </c>
    </row>
    <row r="21" spans="1:29" x14ac:dyDescent="0.25">
      <c r="A21" s="2">
        <f>Results!$D$3</f>
        <v>15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0.72568947684944796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9.0466919795592401E-3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1.0612647004175335E-2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0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0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1.1760569863296964E-2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6.0496804655801254E-4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0.22598891268467086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1.4761012799807427E-2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1.535720772484199E-3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7.5193438827682674E-2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6.9893873529958253E-2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6.8893873529958252E-2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6.6893873529958264E-2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1.4808699962651738E-2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848044.78999999992</v>
      </c>
    </row>
    <row r="22" spans="1:29" x14ac:dyDescent="0.25">
      <c r="A22" s="2">
        <f>Results!$D$3</f>
        <v>15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0.72297764151867483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5.5877623633449362E-3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5.4825282788808624E-3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1.1126486557084328E-2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7.2640027427261474E-3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4.8655001795832594E-4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0.23832410928408904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8.7509192372414255E-3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7.573909866260424E-2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7.0112072015567461E-2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6.9112072015567461E-2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6.7112072015567445E-2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1.4743566527191145E-2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1641578.4000000001</v>
      </c>
    </row>
    <row r="23" spans="1:29" x14ac:dyDescent="0.25">
      <c r="A23" s="2">
        <f>Results!$D$3</f>
        <v>15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0.73595225995548275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0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4.3710574349402592E-4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0.2621134908981142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1.279827622889026E-3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2.1731578002014311E-4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7.5999999999999998E-2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7.0000000000000007E-2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6.900000000000002E-2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6.7000000000000004E-2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1.499018367714729E-2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2134037.3899999987</v>
      </c>
    </row>
    <row r="24" spans="1:29" x14ac:dyDescent="0.25">
      <c r="A24" s="2">
        <f>Results!$D$3</f>
        <v>15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0.73178705415387535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1.212506625569874E-2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5.0120838811017875E-3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1.5492908174694635E-2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1.6627978104301489E-2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3.54187260931193E-4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0.2186007221693968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7.583598233948198E-2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7.018227278380941E-2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6.9182272783809409E-2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6.7182272783809407E-2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1.4687112310249084E-2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1975226.3199999998</v>
      </c>
    </row>
    <row r="25" spans="1:29" x14ac:dyDescent="0.25">
      <c r="A25" s="2">
        <f>Results!$D$3</f>
        <v>15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0.7290596808417984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5.2178829262976749E-3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3.0091114993466769E-3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6.106824615063006E-3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6.7831792633139361E-3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2.9238533401985207E-4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0.22658782112473108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2.2943114395429259E-2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7.585680307066052E-2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7.0061511254232475E-2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6.9061511254232474E-2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6.7061511254232473E-2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1.4858875178273556E-2</v>
      </c>
      <c r="AB25" s="2">
        <f>SUMIFS(PERSALDATA!$G$2:$G$20871,PERSALDATA!$A$2:$A$20871,WORKING!A25,PERSALDATA!$D$2:$D$20871,WORKING!B25,PERSALDATA!$E$2:$E$20871,WORKING!C25,PERSALDATA!$F$2:$F$20871,"S&amp;W: BASIC SALARY (RES)")</f>
        <v>1</v>
      </c>
      <c r="AC25" s="2">
        <f>SUMIFS(PERSALDATA!$H$2:$H$20871,PERSALDATA!$A$2:$A$20871,WORKING!A25,PERSALDATA!$D$2:$D$20871,WORKING!B25,PERSALDATA!$E$2:$E$20871,WORKING!C25)</f>
        <v>2990916.09</v>
      </c>
    </row>
    <row r="26" spans="1:29" x14ac:dyDescent="0.25">
      <c r="A26" s="2">
        <f>Results!$D$3</f>
        <v>15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15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0.73812695411707574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0.10351190879688141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2.9250816933530075E-2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3.2955920411777216E-2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9.5955819194664657E-2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0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3.6076007551353767E-5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1.6250453851961153E-4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7.4238320798816579E-2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7.0201830636841364E-2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6.9201830636841363E-2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6.7201830636841361E-2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1.4063920231629326E-2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215378.59999999998</v>
      </c>
    </row>
    <row r="28" spans="1:29" x14ac:dyDescent="0.25">
      <c r="A28" s="2">
        <f>Results!$D$3</f>
        <v>15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15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0.75314665563438954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7.5314665563438951E-2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1.8471046408996664E-2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5.5033456606360616E-2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9.7908777905082053E-2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2.2780957237762551E-5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1.0261692449442591E-4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7.5366668865405301E-2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7.0640791385005453E-2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6.9640791385005452E-2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6.764079138500545E-2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1.3895551486543657E-2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487249.06</v>
      </c>
    </row>
    <row r="30" spans="1:29" x14ac:dyDescent="0.25">
      <c r="A30" s="2">
        <f>Results!$D$3</f>
        <v>15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15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15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15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15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15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15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15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15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15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15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15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15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15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15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15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15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15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15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15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15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15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15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15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15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15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15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15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15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15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15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15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15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15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15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15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15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15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15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15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15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15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15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0.70189232049095196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6.0814149776525099E-2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7.2749769247033289E-2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0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6.6713642274134843E-2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9.1244946404613822E-2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0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5.3710368450363729E-4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0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0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6.0480681222372578E-3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7.1405008529063355E-2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7.0273206941641686E-2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6.9273206941641685E-2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6.7273206941641683E-2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1.2899992271914924E-2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4515478.24</v>
      </c>
    </row>
    <row r="73" spans="1:29" x14ac:dyDescent="0.25">
      <c r="A73" s="2">
        <f>Results!$D$3</f>
        <v>15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0.69877240590372847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5.7056855785839342E-2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6.8280805391633989E-2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0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7.2942802332227774E-2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9.0212704625342352E-2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0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4.6969388313085613E-4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7.9911143274709144E-4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3.0724152111450088E-3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8.3822534240080918E-3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1.0952010196966665E-5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7.183185802288701E-2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7.0411333981067081E-2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6.9411333981067067E-2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6.7411333981067079E-2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1.2874436195742155E-2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10043818.260000002</v>
      </c>
    </row>
    <row r="74" spans="1:29" x14ac:dyDescent="0.25">
      <c r="A74" s="2">
        <f>Results!$D$3</f>
        <v>15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0.72456301164960413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4.2543356181647188E-2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3.7899027346593332E-2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0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3.588046266426223E-2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6.3083976977223843E-2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2.5321712142216716E-4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8.6827072375528017E-2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8.7902650846788579E-3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1.5961059904031242E-4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7.3622000398958595E-2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7.0159216666498006E-2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6.9159216666498005E-2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6.7159216666498003E-2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1.3887115234030231E-2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1472333.2999999998</v>
      </c>
    </row>
    <row r="75" spans="1:29" x14ac:dyDescent="0.25">
      <c r="A75" s="2">
        <f>Results!$D$3</f>
        <v>15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0.72347182989424386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5.7077293697551081E-2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4.68281228276822E-2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5.4123459021061519E-2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8.5433546237602562E-2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3.536749120460466E-4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2.2997478264083698E-2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9.0489102846229401E-3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6.6299491477597326E-4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2.6899463301639208E-6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7.3198791091391019E-2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7.0343570657039112E-2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6.9343570657039097E-2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6.7343570657039095E-2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1.3480380799393201E-2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26022824.030000001</v>
      </c>
    </row>
    <row r="76" spans="1:29" x14ac:dyDescent="0.25">
      <c r="A76" s="2">
        <f>Results!$D$3</f>
        <v>15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0.70892763818303506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5.2453696498878183E-2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3.094707271154877E-2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3.6908687948421962E-2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8.0478015694351285E-2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0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8.7437049305805176E-5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3.2592130929731837E-2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5.7103690346832825E-2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2.9499576912366183E-4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2.0663486877050074E-4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7.4164744105200173E-2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7.0244159592110847E-2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6.9244159592110832E-2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6.724415959211083E-2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1.3977752511329293E-2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90328414.130000025</v>
      </c>
    </row>
    <row r="77" spans="1:29" x14ac:dyDescent="0.25">
      <c r="A77" s="2">
        <f>Results!$D$3</f>
        <v>15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0.71702985199236335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5.2429104166141105E-2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2.6001899017214145E-2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1.175212620087686E-5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3.5585503811798008E-2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8.228918382499821E-2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0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7.1087093207671228E-5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2.9419859042954556E-2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5.6584358584041219E-2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2.2327344593465169E-4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1.9259001950259116E-4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1.6153687564389997E-4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7.4522052728056912E-2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7.0273763567004863E-2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6.9273763567004848E-2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6.7273763567004846E-2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1.4072699598032049E-2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192309030.83999997</v>
      </c>
    </row>
    <row r="78" spans="1:29" x14ac:dyDescent="0.25">
      <c r="A78" s="2">
        <f>Results!$D$3</f>
        <v>15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0.72384592465151698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5.6202171881617226E-2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2.2804265563689842E-2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1.204974303273442E-5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3.5861279736223432E-2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9.015588850217833E-2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0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5.0478203495191171E-5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1.1310119629703384E-2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5.880881656437429E-2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8.025025521652061E-4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1.4650297200346623E-4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7.47689337334667E-2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7.0309876540406463E-2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6.9309876540406448E-2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6.7309876540406474E-2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1.4117062102868823E-2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108769124.48999998</v>
      </c>
    </row>
    <row r="79" spans="1:29" x14ac:dyDescent="0.25">
      <c r="A79" s="2">
        <f>Results!$D$3</f>
        <v>15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0.74392239788215986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6.1467202278753456E-2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1.9978765101983268E-2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3.260211915600305E-2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9.4904743430129751E-2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0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3.6496801525600846E-5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5.0846061805330115E-3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4.1086473984623749E-2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4.7961337112542969E-4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3.0465001260957197E-4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1.3293180055320042E-4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7.4938043520433317E-2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7.0289244136320206E-2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6.9289244136320247E-2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6.7289244136320217E-2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1.4208745307099022E-2</v>
      </c>
      <c r="AB79" s="2">
        <f>SUMIFS(PERSALDATA!$G$2:$G$20871,PERSALDATA!$A$2:$A$20871,WORKING!A79,PERSALDATA!$D$2:$D$20871,WORKING!B79,PERSALDATA!$E$2:$E$20871,WORKING!C79,PERSALDATA!$F$2:$F$20871,"S&amp;W: BASIC SALARY (RES)")</f>
        <v>1</v>
      </c>
      <c r="AC79" s="2">
        <f>SUMIFS(PERSALDATA!$H$2:$H$20871,PERSALDATA!$A$2:$A$20871,WORKING!A79,PERSALDATA!$D$2:$D$20871,WORKING!B79,PERSALDATA!$E$2:$E$20871,WORKING!C79)</f>
        <v>157712450.39000002</v>
      </c>
    </row>
    <row r="80" spans="1:29" x14ac:dyDescent="0.25">
      <c r="A80" s="2">
        <f>Results!$D$3</f>
        <v>15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0.75293632486227313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6.3909057354955834E-2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1.619497910768419E-2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2.724051899267884E-2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9.7881347329034155E-2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0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3.3382319286437811E-5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4.7512872648213123E-3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3.5525568313573584E-2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1.4223508983651865E-3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1.0518355732732475E-4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7.5150548853713486E-2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7.0246657993813355E-2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6.9246657993813354E-2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6.7246657993813352E-2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1.4346389040345348E-2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36032247.780000001</v>
      </c>
    </row>
    <row r="81" spans="1:29" x14ac:dyDescent="0.25">
      <c r="A81" s="2">
        <f>Results!$D$3</f>
        <v>15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0.75343941229624356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6.3609873118356836E-2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1.3529398794857725E-2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2.1927136209052119E-2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9.7946807380595066E-2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0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3.010269440858706E-5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2.2741340402576318E-2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2.4254999924009292E-2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2.4306696478310469E-3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9.0259532069521625E-5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1.4466346541544181E-2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30689279.420000002</v>
      </c>
    </row>
    <row r="82" spans="1:29" x14ac:dyDescent="0.25">
      <c r="A82" s="2">
        <f>Results!$D$3</f>
        <v>15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0.72052338329917076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5.971298329225868E-2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1.2995398162164648E-2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1.402550499039729E-2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9.3667785554240685E-2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0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8.103378334440034E-5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7.48907251857686E-2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2.3052355239122684E-2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1.0347618039882661E-3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1.606868954410495E-5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1.4593229915618245E-2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16180535.399999999</v>
      </c>
    </row>
    <row r="83" spans="1:29" x14ac:dyDescent="0.25">
      <c r="A83" s="2">
        <f>Results!$D$3</f>
        <v>15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0.62591248244874409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3.5687602708405652E-2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6.5150879749855742E-2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8.8242826383861904E-3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8.13683879999446E-2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7.7698529876550772E-5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0.18297866592478723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1.3889207086228223E-2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2551142.2199999997</v>
      </c>
    </row>
    <row r="84" spans="1:29" x14ac:dyDescent="0.25">
      <c r="A84" s="2">
        <f>Results!$D$3</f>
        <v>15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15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15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15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15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0.72990700459397939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1.5593365195318198E-4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2.1219918195989316E-4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2.7485740880387019E-4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6.9247325812990133E-4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0.26270316229993335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5.3439369610364775E-3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0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7.1043264420407224E-4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7.5983872862171065E-2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6.99978780081804E-2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6.8997878008180413E-2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6.6997878008180398E-2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1.4975773423735593E-2</v>
      </c>
      <c r="AB88" s="2">
        <f>SUMIFS(PERSALDATA!$G$2:$G$20871,PERSALDATA!$A$2:$A$20871,WORKING!A88,PERSALDATA!$D$2:$D$20871,WORKING!B88,PERSALDATA!$E$2:$E$20871,WORKING!C88,PERSALDATA!$F$2:$F$20871,"S&amp;W: BASIC SALARY (RES)")</f>
        <v>91</v>
      </c>
      <c r="AC88" s="2">
        <f>SUMIFS(PERSALDATA!$H$2:$H$20871,PERSALDATA!$A$2:$A$20871,WORKING!A88,PERSALDATA!$D$2:$D$20871,WORKING!B88,PERSALDATA!$E$2:$E$20871,WORKING!C88)</f>
        <v>38171683.439999998</v>
      </c>
    </row>
    <row r="89" spans="1:29" x14ac:dyDescent="0.25">
      <c r="A89" s="2">
        <f>Results!$D$3</f>
        <v>15</v>
      </c>
      <c r="B89" s="2">
        <v>6</v>
      </c>
      <c r="C89" s="2">
        <v>2</v>
      </c>
      <c r="D89" s="62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>0.89231738079299305</v>
      </c>
      <c r="E89" s="62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>7.4996417082758126E-3</v>
      </c>
      <c r="F89" s="62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>9.7621998147682642E-3</v>
      </c>
      <c r="G89" s="69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>0</v>
      </c>
      <c r="H89" s="62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>5.8664105579164239E-3</v>
      </c>
      <c r="I89" s="62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>1.1321370885766954E-2</v>
      </c>
      <c r="J89" s="62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>0</v>
      </c>
      <c r="K89" s="62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>7.2448357912079271E-4</v>
      </c>
      <c r="L89" s="62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>0</v>
      </c>
      <c r="M89" s="62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>7.0514159772631202E-2</v>
      </c>
      <c r="N89" s="62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>1.741245801401718E-3</v>
      </c>
      <c r="O89" s="62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>0</v>
      </c>
      <c r="P89" s="62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>0</v>
      </c>
      <c r="Q89" s="62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>0</v>
      </c>
      <c r="R89" s="62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>0</v>
      </c>
      <c r="S89" s="62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>0</v>
      </c>
      <c r="T89" s="62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>0</v>
      </c>
      <c r="U89" s="62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>2.531070871257326E-4</v>
      </c>
      <c r="V89" s="62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>0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7.5340202561888434E-2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6.9990374160221067E-2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6.8990374160221066E-2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6.6990374160221064E-2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1.4750906984416029E-2</v>
      </c>
      <c r="AB89" s="2">
        <f>SUMIFS(PERSALDATA!$G$2:$G$20871,PERSALDATA!$A$2:$A$20871,WORKING!A89,PERSALDATA!$D$2:$D$20871,WORKING!B89,PERSALDATA!$E$2:$E$20871,WORKING!C89,PERSALDATA!$F$2:$F$20871,"S&amp;W: BASIC SALARY (RES)")</f>
        <v>71</v>
      </c>
      <c r="AC89" s="2">
        <f>SUMIFS(PERSALDATA!$H$2:$H$20871,PERSALDATA!$A$2:$A$20871,WORKING!A89,PERSALDATA!$D$2:$D$20871,WORKING!B89,PERSALDATA!$E$2:$E$20871,WORKING!C89)</f>
        <v>83987217.590000004</v>
      </c>
    </row>
    <row r="90" spans="1:29" x14ac:dyDescent="0.25">
      <c r="A90" s="2">
        <f>Results!$D$3</f>
        <v>15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0.81595191007495671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1.1561702535702334E-3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1.4113575131515527E-3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0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1.0453614122834382E-3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1.874950315015974E-3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5.2011235441863375E-4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0.17282701108295365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4.4666366152149965E-3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4.653692252051271E-4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2.8112115322976065E-4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7.590737188877246E-2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7.0001566846052729E-2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6.9001566846052728E-2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6.7001566846052754E-2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1.4951130713503749E-2</v>
      </c>
      <c r="AB90" s="2">
        <f>SUMIFS(PERSALDATA!$G$2:$G$20871,PERSALDATA!$A$2:$A$20871,WORKING!A90,PERSALDATA!$D$2:$D$20871,WORKING!B90,PERSALDATA!$E$2:$E$20871,WORKING!C90,PERSALDATA!$F$2:$F$20871,"S&amp;W: BASIC SALARY (RES)")</f>
        <v>74</v>
      </c>
      <c r="AC90" s="2">
        <f>SUMIFS(PERSALDATA!$H$2:$H$20871,PERSALDATA!$A$2:$A$20871,WORKING!A90,PERSALDATA!$D$2:$D$20871,WORKING!B90,PERSALDATA!$E$2:$E$20871,WORKING!C90)</f>
        <v>75246703.269999996</v>
      </c>
    </row>
    <row r="91" spans="1:29" x14ac:dyDescent="0.25">
      <c r="A91" s="2">
        <f>Results!$D$3</f>
        <v>15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0.74226189950467703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7.8904380154779769E-5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0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0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1.5599780896095468E-4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0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4.330618109503114E-4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0.24918835448316279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7.5218427859681299E-3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3.5993922612629633E-4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7.6000000000000026E-2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7.0000000000000021E-2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6.900000000000002E-2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6.7000000000000032E-2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1.4988104984443855E-2</v>
      </c>
      <c r="AB91" s="2">
        <f>SUMIFS(PERSALDATA!$G$2:$G$20871,PERSALDATA!$A$2:$A$20871,WORKING!A91,PERSALDATA!$D$2:$D$20871,WORKING!B91,PERSALDATA!$E$2:$E$20871,WORKING!C91,PERSALDATA!$F$2:$F$20871,"S&amp;W: BASIC SALARY (RES)")</f>
        <v>6</v>
      </c>
      <c r="AC91" s="2">
        <f>SUMIFS(PERSALDATA!$H$2:$H$20871,PERSALDATA!$A$2:$A$20871,WORKING!A91,PERSALDATA!$D$2:$D$20871,WORKING!B91,PERSALDATA!$E$2:$E$20871,WORKING!C91)</f>
        <v>38946380.339999989</v>
      </c>
    </row>
    <row r="92" spans="1:29" x14ac:dyDescent="0.25">
      <c r="A92" s="2">
        <f>Results!$D$3</f>
        <v>15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0.93697682701858809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4.2368983449952392E-3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3.8114838328704801E-3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7.4610937116177483E-5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4.9662006724847741E-3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6.8735472843044704E-3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4.3477960728052648E-4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4.1607426559651738E-2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9.6732901635411951E-4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2.1567812187581348E-6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4.8739945135551571E-5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7.5779854038116629E-2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7.0036378171758548E-2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6.9036378171758589E-2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6.7036378171758573E-2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1.4861049587415145E-2</v>
      </c>
      <c r="AB92" s="2">
        <f>SUMIFS(PERSALDATA!$G$2:$G$20871,PERSALDATA!$A$2:$A$20871,WORKING!A92,PERSALDATA!$D$2:$D$20871,WORKING!B92,PERSALDATA!$E$2:$E$20871,WORKING!C92,PERSALDATA!$F$2:$F$20871,"S&amp;W: BASIC SALARY (RES)")</f>
        <v>66</v>
      </c>
      <c r="AC92" s="2">
        <f>SUMIFS(PERSALDATA!$H$2:$H$20871,PERSALDATA!$A$2:$A$20871,WORKING!A92,PERSALDATA!$D$2:$D$20871,WORKING!B92,PERSALDATA!$E$2:$E$20871,WORKING!C92)</f>
        <v>199371172.31000006</v>
      </c>
    </row>
    <row r="93" spans="1:29" x14ac:dyDescent="0.25">
      <c r="A93" s="2">
        <f>Results!$D$3</f>
        <v>15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0.83272982684404551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1.1510082389741622E-2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8.3945370834788598E-3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5.8252388492734206E-3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1.8784210930589445E-2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0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2.9646569783436206E-4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0.11731305215907518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5.0366846974489315E-3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3.9278029879172032E-5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7.0623318633392936E-5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7.5443568525545429E-2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7.0003433211904317E-2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6.9003433211904316E-2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6.7003433211904315E-2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1.4780607855313509E-2</v>
      </c>
      <c r="AB93" s="2">
        <f>SUMIFS(PERSALDATA!$G$2:$G$20871,PERSALDATA!$A$2:$A$20871,WORKING!A93,PERSALDATA!$D$2:$D$20871,WORKING!B93,PERSALDATA!$E$2:$E$20871,WORKING!C93,PERSALDATA!$F$2:$F$20871,"S&amp;W: BASIC SALARY (RES)")</f>
        <v>32</v>
      </c>
      <c r="AC93" s="2">
        <f>SUMIFS(PERSALDATA!$H$2:$H$20871,PERSALDATA!$A$2:$A$20871,WORKING!A93,PERSALDATA!$D$2:$D$20871,WORKING!B93,PERSALDATA!$E$2:$E$20871,WORKING!C93)</f>
        <v>98528363.360000029</v>
      </c>
    </row>
    <row r="94" spans="1:29" x14ac:dyDescent="0.25">
      <c r="A94" s="2">
        <f>Results!$D$3</f>
        <v>15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0.8076556361957391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5.0131651746552257E-2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2.7101907896492847E-2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2.3127061782443885E-2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8.5966032829170744E-2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0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8.1475405199787028E-5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1.8795858311328859E-4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5.5660250502161356E-3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1.8225051107206784E-4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7.4264033864820764E-2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7.0075886847771759E-2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6.9075886847771717E-2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6.7075886847771743E-2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1.4242609566071873E-2</v>
      </c>
      <c r="AB94" s="2">
        <f>SUMIFS(PERSALDATA!$G$2:$G$20871,PERSALDATA!$A$2:$A$20871,WORKING!A94,PERSALDATA!$D$2:$D$20871,WORKING!B94,PERSALDATA!$E$2:$E$20871,WORKING!C94,PERSALDATA!$F$2:$F$20871,"S&amp;W: BASIC SALARY (RES)")</f>
        <v>31</v>
      </c>
      <c r="AC94" s="2">
        <f>SUMIFS(PERSALDATA!$H$2:$H$20871,PERSALDATA!$A$2:$A$20871,WORKING!A94,PERSALDATA!$D$2:$D$20871,WORKING!B94,PERSALDATA!$E$2:$E$20871,WORKING!C94)</f>
        <v>57283789.980000004</v>
      </c>
    </row>
    <row r="95" spans="1:29" x14ac:dyDescent="0.25">
      <c r="A95" s="2">
        <f>Results!$D$3</f>
        <v>15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0.79670267525601579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4.3420486158438583E-2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1.8733875029952909E-2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5.5312239103588234E-2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6.1143886246245574E-2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0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1.1136247934472007E-4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2.4471398642914304E-2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1.0407708349973837E-4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7.5350596845173812E-2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7.0642344836254298E-2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6.9642344836254283E-2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6.7642344836254281E-2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1.3886076694554212E-2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528454.47000000009</v>
      </c>
    </row>
    <row r="96" spans="1:29" x14ac:dyDescent="0.25">
      <c r="A96" s="2">
        <f>Results!$D$3</f>
        <v>15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0.80097562764849839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0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2.8906724552061398E-2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6.5794916938775302E-2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0.1041264863195393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0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3.5651626947542385E-5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1.6059291417811888E-4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7.4724217771186194E-2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7.0697856508561016E-2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6.9697856508561029E-2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6.7697856508561013E-2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1.3576531709520565E-2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311346.24</v>
      </c>
    </row>
    <row r="97" spans="1:29" x14ac:dyDescent="0.25">
      <c r="A97" s="2">
        <f>Results!$D$3</f>
        <v>15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0.77894310897912866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7.0630656933089717E-2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1.906120678528949E-2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2.712746075114171E-2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0.10126227992756183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0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2.2461398952764397E-5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0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0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1.8090060317474618E-3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1.0426417203280134E-3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1.011774727602E-4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7.4931132734833955E-2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7.0216299843414223E-2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6.9216299843414236E-2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6.7216299843414234E-2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1.4305315403877835E-2</v>
      </c>
      <c r="AB97" s="2">
        <f>SUMIFS(PERSALDATA!$G$2:$G$20871,PERSALDATA!$A$2:$A$20871,WORKING!A97,PERSALDATA!$D$2:$D$20871,WORKING!B97,PERSALDATA!$E$2:$E$20871,WORKING!C97,PERSALDATA!$F$2:$F$20871,"S&amp;W: BASIC SALARY (RES)")</f>
        <v>8</v>
      </c>
      <c r="AC97" s="2">
        <f>SUMIFS(PERSALDATA!$H$2:$H$20871,PERSALDATA!$A$2:$A$20871,WORKING!A97,PERSALDATA!$D$2:$D$20871,WORKING!B97,PERSALDATA!$E$2:$E$20871,WORKING!C97)</f>
        <v>19075392.450000003</v>
      </c>
    </row>
    <row r="98" spans="1:29" x14ac:dyDescent="0.25">
      <c r="A98" s="2">
        <f>Results!$D$3</f>
        <v>15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0.80135973317754128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6.1228375559973236E-2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1.7301666669550277E-2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1.5838234030417481E-2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0.10417655504977016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0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1.7337711808445171E-5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7.8097800938942212E-5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1.450146995680927E-2</v>
      </c>
      <c r="AB98" s="2">
        <f>SUMIFS(PERSALDATA!$G$2:$G$20871,PERSALDATA!$A$2:$A$20871,WORKING!A98,PERSALDATA!$D$2:$D$20871,WORKING!B98,PERSALDATA!$E$2:$E$20871,WORKING!C98,PERSALDATA!$F$2:$F$20871,"S&amp;W: BASIC SALARY (RES)")</f>
        <v>1</v>
      </c>
      <c r="AC98" s="2">
        <f>SUMIFS(PERSALDATA!$H$2:$H$20871,PERSALDATA!$A$2:$A$20871,WORKING!A98,PERSALDATA!$D$2:$D$20871,WORKING!B98,PERSALDATA!$E$2:$E$20871,WORKING!C98)</f>
        <v>832289.76000000013</v>
      </c>
    </row>
    <row r="99" spans="1:29" x14ac:dyDescent="0.25">
      <c r="A99" s="2">
        <f>Results!$D$3</f>
        <v>15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0.99997060331922316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0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0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0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0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0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2.9396680776905363E-5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1.4999559049788346E-2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396643.42</v>
      </c>
    </row>
    <row r="100" spans="1:29" x14ac:dyDescent="0.25">
      <c r="A100" s="2">
        <f>Results!$D$3</f>
        <v>15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0.9999799104176923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0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0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0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0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0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2.0089582307604513E-5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1.4999698656265385E-2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580400.32000000007</v>
      </c>
    </row>
    <row r="101" spans="1:29" x14ac:dyDescent="0.25">
      <c r="A101" s="2">
        <f>Results!$D$3</f>
        <v>15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0.72992699735699806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0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0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0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0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0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0.27007300264300188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1.4999999999999998E-2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550623.9</v>
      </c>
    </row>
    <row r="102" spans="1:29" x14ac:dyDescent="0.25">
      <c r="A102" s="2">
        <f>Results!$D$3</f>
        <v>15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15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15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15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15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15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15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15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15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15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15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15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15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15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15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15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15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15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15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15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15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15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15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15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15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15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15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15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15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15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15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15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15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15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15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15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15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15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15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15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15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15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15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15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15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15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15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15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15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15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15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15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15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15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15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15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15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15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15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15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15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15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15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15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15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15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15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15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15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15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15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15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15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15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15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15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15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15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15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15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15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15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15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15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15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15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15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15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15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15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15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15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15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15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15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15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15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15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15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15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15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15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15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15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15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15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15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15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15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15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15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15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15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15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15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15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15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15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15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15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15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15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15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15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15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15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15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15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15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15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15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15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15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15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15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15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15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15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15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15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15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15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15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15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15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15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15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15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15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15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15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15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15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15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15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15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15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15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15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15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15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15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15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15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15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15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15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15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15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15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15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15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15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15</v>
      </c>
      <c r="E3" s="74" t="str">
        <f>INDEX(MAPs!$I$7:$J$54,MATCH(Results!$D$3,MAPs!$I$7:$I$54,0),2)</f>
        <v>Higher Education And Training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8186.7942478601644</v>
      </c>
      <c r="N9" s="148">
        <f>IFERROR(SUMIFS('Employee Profile (2)'!C$4:C$50,'Employee Profile (2)'!$B$4:$B$50,Results!$D$3),"")</f>
        <v>0.28631161250122977</v>
      </c>
      <c r="O9" s="150" t="s">
        <v>620</v>
      </c>
      <c r="P9" s="143">
        <f>IFERROR(INDEX('Employee Profile (2)'!$AC$4:$AC$50,MATCH(Results!$D$3,'Employee Profile (2)'!$B$4:$B$50,0))*$Q9,"")</f>
        <v>23425.73741514446</v>
      </c>
      <c r="Q9" s="148">
        <f>IFERROR(SUMIFS('Employee Profile (2)'!J$4:J$50,'Employee Profile (2)'!$B$4:$B$50,Results!$D$3),"")</f>
        <v>0.8192535991866986</v>
      </c>
      <c r="R9" s="150" t="s">
        <v>627</v>
      </c>
      <c r="S9" s="144">
        <f>IFERROR(INDEX('Employee Profile (2)'!$AC$4:$AC$50,MATCH(Results!$D$3,'Employee Profile (2)'!$B$4:$B$50,0))*$T9,"")</f>
        <v>2123.9435280228245</v>
      </c>
      <c r="T9" s="147">
        <f>IFERROR(SUMIFS('Employee Profile (2)'!N$4:N$50,'Employee Profile (2)'!$B$4:$B$50,Results!$D$3),"")</f>
        <v>7.4279342799986867E-2</v>
      </c>
      <c r="U9" s="150" t="s">
        <v>632</v>
      </c>
      <c r="V9" s="144">
        <f>IFERROR(INDEX('Employee Profile (2)'!$AC$4:$AC$50,MATCH(Results!$D$3,'Employee Profile (2)'!$B$4:$B$50,0))*$W9,"")</f>
        <v>16784.311350145937</v>
      </c>
      <c r="W9" s="147">
        <f>IFERROR(SUMIFS('Employee Profile (2)'!S$4:S$50,'Employee Profile (2)'!$B$4:$B$50,Results!$D$3),"")</f>
        <v>0.58698717738497364</v>
      </c>
      <c r="X9" s="150" t="s">
        <v>635</v>
      </c>
      <c r="Y9" s="144">
        <f>IFERROR(INDEX('Employee Profile (2)'!$AC$4:$AC$50,MATCH(Results!$D$3,'Employee Profile (2)'!$B$4:$B$50,0))*$Z9,"")</f>
        <v>23055.805529137837</v>
      </c>
      <c r="Z9" s="147">
        <f>IFERROR(SUMIFS('Employee Profile (2)'!V$4:V$50,'Employee Profile (2)'!$B$4:$B$50,Results!$D$3),"")</f>
        <v>0.80631620371888635</v>
      </c>
      <c r="AA9" s="150" t="s">
        <v>675</v>
      </c>
      <c r="AB9" s="144">
        <f>IFERROR(SUMIFS('Employee Profile (2)'!$AD$4:$AD$50,'Employee Profile (2)'!$B$4:$B$50,Results!$D$3),"")</f>
        <v>5</v>
      </c>
      <c r="AC9" s="147">
        <f>IFERROR(SUMIFS('Employee Profile (2)'!$AE$4:$AE$50,'Employee Profile (2)'!$B$4:$B$50,Results!$D$3),"")</f>
        <v>1.7486185913128627E-4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12456.24894238022</v>
      </c>
      <c r="N10" s="148">
        <f>IFERROR(SUMIFS('Employee Profile (2)'!D$4:D$50,'Employee Profile (2)'!$B$4:$B$50,Results!$D$3),"")</f>
        <v>0.43562456957334472</v>
      </c>
      <c r="O10" s="150" t="s">
        <v>621</v>
      </c>
      <c r="P10" s="143">
        <f>IFERROR(INDEX('Employee Profile (2)'!$AC$4:$AC$50,MATCH(Results!$D$3,'Employee Profile (2)'!$B$4:$B$50,0))*$Q10,"")</f>
        <v>2699.2368412422525</v>
      </c>
      <c r="Q10" s="148">
        <f>IFERROR(SUMIFS('Employee Profile (2)'!K$4:K$50,'Employee Profile (2)'!$B$4:$B$50,Results!$D$3),"")</f>
        <v>9.4398714459056177E-2</v>
      </c>
      <c r="R10" s="150" t="s">
        <v>628</v>
      </c>
      <c r="S10" s="144">
        <f>IFERROR(INDEX('Employee Profile (2)'!$AC$4:$AC$50,MATCH(Results!$D$3,'Employee Profile (2)'!$B$4:$B$50,0))*$T10,"")</f>
        <v>5541.4765028039219</v>
      </c>
      <c r="T10" s="147">
        <f>IFERROR(SUMIFS('Employee Profile (2)'!O$4:O$50,'Employee Profile (2)'!$B$4:$B$50,Results!$D$3),"")</f>
        <v>0.19379857672252648</v>
      </c>
      <c r="U10" s="150" t="s">
        <v>633</v>
      </c>
      <c r="V10" s="144">
        <f>IFERROR(INDEX('Employee Profile (2)'!$AC$4:$AC$50,MATCH(Results!$D$3,'Employee Profile (2)'!$B$4:$B$50,0))*$W10,"")</f>
        <v>10251.192339225396</v>
      </c>
      <c r="W10" s="147">
        <f>IFERROR(SUMIFS('Employee Profile (2)'!T$4:T$50,'Employee Profile (2)'!$B$4:$B$50,Results!$D$3),"")</f>
        <v>0.35850851014987045</v>
      </c>
      <c r="X10" s="150" t="s">
        <v>636</v>
      </c>
      <c r="Y10" s="144">
        <f>IFERROR(INDEX('Employee Profile (2)'!$AC$4:$AC$50,MATCH(Results!$D$3,'Employee Profile (2)'!$B$4:$B$50,0))*$Z10,"")</f>
        <v>1596.9429705178238</v>
      </c>
      <c r="Z10" s="147">
        <f>IFERROR(SUMIFS('Employee Profile (2)'!W$4:W$50,'Employee Profile (2)'!$B$4:$B$50,Results!$D$3),"")</f>
        <v>5.5848883350277115E-2</v>
      </c>
      <c r="AA10" s="150" t="s">
        <v>676</v>
      </c>
      <c r="AB10" s="144">
        <f>IFERROR(INDEX('Employee Profile (2)'!$AC$4:$AC$50,MATCH(Results!$D$3,'Employee Profile (2)'!$B$4:$B$50))-$AB$9,"")</f>
        <v>28589</v>
      </c>
      <c r="AC10" s="147">
        <f>IFERROR(100%-$AC$9,"")</f>
        <v>0.99982513814086871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3167.6296855015908</v>
      </c>
      <c r="N11" s="148">
        <f>IFERROR(SUMIFS('Employee Profile (2)'!E$4:E$50,'Employee Profile (2)'!$B$4:$B$50,Results!$D$3),"")</f>
        <v>0.11077952316925196</v>
      </c>
      <c r="O11" s="150" t="s">
        <v>622</v>
      </c>
      <c r="P11" s="143">
        <f>IFERROR(INDEX('Employee Profile (2)'!$AC$4:$AC$50,MATCH(Results!$D$3,'Employee Profile (2)'!$B$4:$B$50,0))*$Q11,"")</f>
        <v>1867.9450365657694</v>
      </c>
      <c r="Q11" s="148">
        <f>IFERROR(SUMIFS('Employee Profile (2)'!L$4:L$50,'Employee Profile (2)'!$B$4:$B$50,Results!$D$3),"")</f>
        <v>6.5326468369789795E-2</v>
      </c>
      <c r="R11" s="150" t="s">
        <v>629</v>
      </c>
      <c r="S11" s="144">
        <f>IFERROR(INDEX('Employee Profile (2)'!$AC$4:$AC$50,MATCH(Results!$D$3,'Employee Profile (2)'!$B$4:$B$50,0))*$T11,"")</f>
        <v>16499.712294624991</v>
      </c>
      <c r="T11" s="147">
        <f>IFERROR(SUMIFS('Employee Profile (2)'!P$4:P$50,'Employee Profile (2)'!$B$4:$B$50,Results!$D$3),"")</f>
        <v>0.57703407339389357</v>
      </c>
      <c r="U11" s="150" t="s">
        <v>53</v>
      </c>
      <c r="V11" s="144">
        <f>IFERROR(INDEX('Employee Profile (2)'!$AC$4:$AC$50,MATCH(Results!$D$3,'Employee Profile (2)'!$B$4:$B$50,0))*$W11,"")</f>
        <v>1558.4963106286689</v>
      </c>
      <c r="W11" s="147">
        <f>IFERROR(SUMIFS('Employee Profile (2)'!U$4:U$50,'Employee Profile (2)'!$B$4:$B$50,Results!$D$3),"")</f>
        <v>5.4504312465155941E-2</v>
      </c>
      <c r="X11" s="150" t="s">
        <v>637</v>
      </c>
      <c r="Y11" s="144">
        <f>IFERROR(INDEX('Employee Profile (2)'!$AC$4:$AC$50,MATCH(Results!$D$3,'Employee Profile (2)'!$B$4:$B$50,0))*$Z11,"")</f>
        <v>411.66057783753649</v>
      </c>
      <c r="Z11" s="147">
        <f>IFERROR(SUMIFS('Employee Profile (2)'!X$4:X$50,'Employee Profile (2)'!$B$4:$B$50,Results!$D$3),"")</f>
        <v>1.4396746794346243E-2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2117.3794641393106</v>
      </c>
      <c r="N12" s="148">
        <f>IFERROR(SUMIFS('Employee Profile (2)'!F$4:F$50,'Employee Profile (2)'!$B$4:$B$50,Results!$D$3),"")</f>
        <v>7.4049781917161314E-2</v>
      </c>
      <c r="O12" s="150" t="s">
        <v>623</v>
      </c>
      <c r="P12" s="143">
        <f>IFERROR(INDEX('Employee Profile (2)'!$AC$4:$AC$50,MATCH(Results!$D$3,'Employee Profile (2)'!$B$4:$B$50,0))*$Q12,"")</f>
        <v>601.08070704751913</v>
      </c>
      <c r="Q12" s="148">
        <f>IFERROR(SUMIFS('Employee Profile (2)'!M$4:M$50,'Employee Profile (2)'!$B$4:$B$50,Results!$D$3),"")</f>
        <v>2.1021217984455449E-2</v>
      </c>
      <c r="R12" s="150" t="s">
        <v>630</v>
      </c>
      <c r="S12" s="144">
        <f>IFERROR(INDEX('Employee Profile (2)'!$AC$4:$AC$50,MATCH(Results!$D$3,'Employee Profile (2)'!$B$4:$B$50,0))*$T12,"")</f>
        <v>232.5554061587905</v>
      </c>
      <c r="T12" s="147">
        <f>IFERROR(SUMIFS('Employee Profile (2)'!Q$4:Q$50,'Employee Profile (2)'!$B$4:$B$50,Results!$D$3),"")</f>
        <v>8.1330141343914988E-3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1971.094611878136</v>
      </c>
      <c r="Z12" s="147">
        <f>IFERROR(SUMIFS('Employee Profile (2)'!Y$4:Y$50,'Employee Profile (2)'!$B$4:$B$50,Results!$D$3),"")</f>
        <v>6.8933853671334408E-2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1100.8872856065325</v>
      </c>
      <c r="N13" s="148">
        <f>IFERROR(SUMIFS('Employee Profile (2)'!G$4:G$50,'Employee Profile (2)'!$B$4:$B$50,Results!$D$3),"")</f>
        <v>3.8500639491030726E-2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4196.3122683894671</v>
      </c>
      <c r="T13" s="147">
        <f>IFERROR(SUMIFS('Employee Profile (2)'!R$4:R$50,'Employee Profile (2)'!$B$4:$B$50,Results!$D$3),"")</f>
        <v>0.14675499294920147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1558.4963106286689</v>
      </c>
      <c r="Z13" s="147">
        <f>IFERROR(SUMIFS('Employee Profile (2)'!Z$4:Z$50,'Employee Profile (2)'!$B$4:$B$50,Results!$D$3),"")</f>
        <v>5.4504312465155941E-2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42.197553536877322</v>
      </c>
      <c r="N14" s="148">
        <f>IFERROR(SUMIFS('Employee Profile (2)'!H$4:H$50,'Employee Profile (2)'!$B$4:$B$50,Results!$D$3),"")</f>
        <v>1.4757485324500706E-3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1522.8628209753058</v>
      </c>
      <c r="N15" s="148">
        <f>IFERROR(SUMIFS('Employee Profile (2)'!I$4:I$50,'Employee Profile (2)'!$B$4:$B$50,Results!$D$3),"")</f>
        <v>5.3258124815531431E-2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535</v>
      </c>
      <c r="G29" s="87">
        <f t="shared" ref="G29:G44" si="4">SUMIFS($K$64:$K$509,$A$64:$A$509,B29,$C$64:$C$509,"Total")</f>
        <v>302.16261682242992</v>
      </c>
      <c r="H29" s="83">
        <f t="shared" ref="H29:H44" si="5">SUMIFS($J$64:$J$509,$A$64:$A$509,B29,$C$64:$C$509,"Total")</f>
        <v>161657</v>
      </c>
      <c r="I29" s="21">
        <f t="shared" ref="I29:I44" si="6">-SUMIFS($O$64:$O$509,$A$64:$A$509,$B29,$C$64:$C$509,"Total")+SUMIFS($N$64:$N$509,$A$64:$A$509,$B29,$C$64:$C$509,"Total")</f>
        <v>38</v>
      </c>
      <c r="J29" s="88">
        <f t="shared" ref="J29:J44" si="7">SUMIFS($P$64:$P$509,$A$64:$A$509,$B29,$C$64:$C$509,"Total")</f>
        <v>573</v>
      </c>
      <c r="K29" s="88">
        <f t="shared" ref="K29:K44" si="8">SUMIFS($M$64:$M$509,$A$64:$A$509,$B29,$C$64:$C$509,"Total")</f>
        <v>344.63806066052871</v>
      </c>
      <c r="L29" s="88">
        <f t="shared" ref="L29:L44" si="9">SUMIFS($R$64:$R$509,$A$64:$A$509,$B29,$C$64:$C$509,"Total")+SUMIFS($Q$64:$Q$509,$A$64:$A$509,$B29,$C$64:$C$509,"Total")</f>
        <v>23655.234177078913</v>
      </c>
      <c r="M29" s="88">
        <f t="shared" ref="M29:M44" si="10">SUMIFS($S$64:$S$509,$A$64:$A$509,$B29,$C$64:$C$509,"Total")</f>
        <v>197477.60875848294</v>
      </c>
      <c r="N29" s="88">
        <f t="shared" ref="N29:N44" si="11">SUMIFS($S$64:$S$509,$A$64:$A$509,$B29,$C$64:$C$509,"Compensation Budget")</f>
        <v>203398</v>
      </c>
      <c r="O29" s="89">
        <f t="shared" ref="O29:O44" si="12">SUMIFS($S$64:$S$509,$A$64:$A$509,$B29,$C$64:$C$509,"Under/(Over)")</f>
        <v>5920.3912415170635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573</v>
      </c>
      <c r="R29" s="88">
        <f t="shared" ref="R29:R44" si="15">SUMIFS($U$64:$U$509,$A$64:$A$509,$B29,$C$64:$C$509,"Total")</f>
        <v>371.31530644256475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212763.67059158959</v>
      </c>
      <c r="U29" s="88">
        <f t="shared" ref="U29:U44" si="18">SUMIFS($AA$64:$AA$509,$A$64:$A$509,$B29,$C$64:$C$509,"Compensation Budget")</f>
        <v>219484</v>
      </c>
      <c r="V29" s="89">
        <f t="shared" ref="V29:V44" si="19">SUMIFS($AA$64:$AA$509,$A$64:$A$509,$B29,$C$64:$C$509,"Under/(Over)")</f>
        <v>6720.3294084104127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573</v>
      </c>
      <c r="Y29" s="88">
        <f t="shared" ref="Y29:Y44" si="22">SUMIFS($AC$64:$AC$509,$A$64:$A$509,$B29,$C$64:$C$509,"Total")</f>
        <v>399.713392643747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229035.77398486703</v>
      </c>
      <c r="AB29" s="88">
        <f t="shared" ref="AB29:AB44" si="25">SUMIFS($AI$64:$AI$509,$A$64:$A$509,$B29,$C$64:$C$509,"Compensation Budget")</f>
        <v>235510</v>
      </c>
      <c r="AC29" s="89">
        <f t="shared" ref="AC29:AC44" si="26">SUMIFS($AI$64:$AI$509,$A$64:$A$509,$B29,$C$64:$C$509,"Under/(Over)")</f>
        <v>6474.2260151329683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573</v>
      </c>
      <c r="AF29" s="88">
        <f t="shared" ref="AF29:AF44" si="29">SUMIFS($AK$64:$AK$509,$A$64:$A$509,$B29,$C$64:$C$509,"Total")</f>
        <v>429.50915077830956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246108.74339597137</v>
      </c>
      <c r="AI29" s="88">
        <f t="shared" ref="AI29:AI44" si="32">SUMIFS($AQ$64:$AQ$509,$A$64:$A$509,$B29,$C$64:$C$509,"Compensation Budget")</f>
        <v>253408.76</v>
      </c>
      <c r="AJ29" s="89">
        <f t="shared" ref="AJ29:AJ44" si="33">SUMIFS($AQ$64:$AQ$509,$A$64:$A$509,$B29,$C$64:$C$509,"Under/(Over)")</f>
        <v>7300.0166040286422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Planning, Policy and Strategy</v>
      </c>
      <c r="D30" s="222">
        <f t="shared" si="2"/>
        <v>0</v>
      </c>
      <c r="E30" s="223">
        <f t="shared" si="2"/>
        <v>0</v>
      </c>
      <c r="F30" s="80">
        <f t="shared" si="3"/>
        <v>89</v>
      </c>
      <c r="G30" s="155">
        <f t="shared" si="4"/>
        <v>477.30337078651684</v>
      </c>
      <c r="H30" s="155">
        <f t="shared" si="5"/>
        <v>42480</v>
      </c>
      <c r="I30" s="23">
        <f t="shared" si="6"/>
        <v>15</v>
      </c>
      <c r="J30" s="22">
        <f t="shared" si="7"/>
        <v>104</v>
      </c>
      <c r="K30" s="22">
        <f t="shared" si="8"/>
        <v>531.57646317633669</v>
      </c>
      <c r="L30" s="22">
        <f t="shared" si="9"/>
        <v>9838.2209985348418</v>
      </c>
      <c r="M30" s="22">
        <f t="shared" si="10"/>
        <v>55283.95217033902</v>
      </c>
      <c r="N30" s="22">
        <f t="shared" si="11"/>
        <v>58256</v>
      </c>
      <c r="O30" s="91">
        <f t="shared" si="12"/>
        <v>2972.0478296609799</v>
      </c>
      <c r="P30" s="23">
        <f t="shared" si="13"/>
        <v>0</v>
      </c>
      <c r="Q30" s="22">
        <f t="shared" si="14"/>
        <v>104</v>
      </c>
      <c r="R30" s="22">
        <f t="shared" si="15"/>
        <v>570.31032073207234</v>
      </c>
      <c r="S30" s="22">
        <f t="shared" si="16"/>
        <v>0</v>
      </c>
      <c r="T30" s="22">
        <f t="shared" si="17"/>
        <v>59312.273356135527</v>
      </c>
      <c r="U30" s="22">
        <f t="shared" si="18"/>
        <v>62863</v>
      </c>
      <c r="V30" s="91">
        <f t="shared" si="19"/>
        <v>3550.7266438644729</v>
      </c>
      <c r="W30" s="23">
        <f t="shared" si="20"/>
        <v>0</v>
      </c>
      <c r="X30" s="22">
        <f t="shared" si="21"/>
        <v>104</v>
      </c>
      <c r="Y30" s="22">
        <f t="shared" si="22"/>
        <v>611.35551312873679</v>
      </c>
      <c r="Z30" s="22">
        <f t="shared" si="23"/>
        <v>0</v>
      </c>
      <c r="AA30" s="22">
        <f t="shared" si="24"/>
        <v>63580.973365388629</v>
      </c>
      <c r="AB30" s="22">
        <f t="shared" si="25"/>
        <v>67464</v>
      </c>
      <c r="AC30" s="91">
        <f t="shared" si="26"/>
        <v>3883.0266346113713</v>
      </c>
      <c r="AD30" s="23">
        <f t="shared" si="27"/>
        <v>0</v>
      </c>
      <c r="AE30" s="22">
        <f t="shared" si="28"/>
        <v>104</v>
      </c>
      <c r="AF30" s="22">
        <f t="shared" si="29"/>
        <v>654.19212157397828</v>
      </c>
      <c r="AG30" s="22">
        <f t="shared" si="30"/>
        <v>0</v>
      </c>
      <c r="AH30" s="22">
        <f t="shared" si="31"/>
        <v>68035.980643693736</v>
      </c>
      <c r="AI30" s="22">
        <f t="shared" si="32"/>
        <v>72591.26400000001</v>
      </c>
      <c r="AJ30" s="91">
        <f t="shared" si="33"/>
        <v>4555.2833563062741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University Education</v>
      </c>
      <c r="D31" s="222">
        <f t="shared" si="2"/>
        <v>0</v>
      </c>
      <c r="E31" s="223">
        <f t="shared" si="2"/>
        <v>0</v>
      </c>
      <c r="F31" s="80">
        <f t="shared" si="3"/>
        <v>83</v>
      </c>
      <c r="G31" s="155">
        <f t="shared" si="4"/>
        <v>523.71084337349396</v>
      </c>
      <c r="H31" s="155">
        <f t="shared" si="5"/>
        <v>43468</v>
      </c>
      <c r="I31" s="23">
        <f t="shared" si="6"/>
        <v>24</v>
      </c>
      <c r="J31" s="22">
        <f t="shared" si="7"/>
        <v>107</v>
      </c>
      <c r="K31" s="22">
        <f t="shared" si="8"/>
        <v>561.25432615203238</v>
      </c>
      <c r="L31" s="22">
        <f t="shared" si="9"/>
        <v>13775.139592109601</v>
      </c>
      <c r="M31" s="22">
        <f t="shared" si="10"/>
        <v>60054.212898267462</v>
      </c>
      <c r="N31" s="22">
        <f t="shared" si="11"/>
        <v>61094</v>
      </c>
      <c r="O31" s="91">
        <f t="shared" si="12"/>
        <v>1039.7871017325378</v>
      </c>
      <c r="P31" s="23">
        <f t="shared" si="13"/>
        <v>0</v>
      </c>
      <c r="Q31" s="22">
        <f t="shared" si="14"/>
        <v>107</v>
      </c>
      <c r="R31" s="22">
        <f t="shared" si="15"/>
        <v>598.84281297436166</v>
      </c>
      <c r="S31" s="22">
        <f t="shared" si="16"/>
        <v>0</v>
      </c>
      <c r="T31" s="22">
        <f t="shared" si="17"/>
        <v>64076.180988256703</v>
      </c>
      <c r="U31" s="22">
        <f t="shared" si="18"/>
        <v>65944</v>
      </c>
      <c r="V31" s="91">
        <f t="shared" si="19"/>
        <v>1867.8190117432969</v>
      </c>
      <c r="W31" s="23">
        <f t="shared" si="20"/>
        <v>0</v>
      </c>
      <c r="X31" s="22">
        <f t="shared" si="21"/>
        <v>107</v>
      </c>
      <c r="Y31" s="22">
        <f t="shared" si="22"/>
        <v>638.36176088441823</v>
      </c>
      <c r="Z31" s="22">
        <f t="shared" si="23"/>
        <v>0</v>
      </c>
      <c r="AA31" s="22">
        <f t="shared" si="24"/>
        <v>68304.708414632754</v>
      </c>
      <c r="AB31" s="22">
        <f t="shared" si="25"/>
        <v>70768</v>
      </c>
      <c r="AC31" s="91">
        <f t="shared" si="26"/>
        <v>2463.2915853672457</v>
      </c>
      <c r="AD31" s="23">
        <f t="shared" si="27"/>
        <v>0</v>
      </c>
      <c r="AE31" s="22">
        <f t="shared" si="28"/>
        <v>107</v>
      </c>
      <c r="AF31" s="22">
        <f t="shared" si="29"/>
        <v>679.22459511434477</v>
      </c>
      <c r="AG31" s="22">
        <f t="shared" si="30"/>
        <v>0</v>
      </c>
      <c r="AH31" s="22">
        <f t="shared" si="31"/>
        <v>72677.031677234889</v>
      </c>
      <c r="AI31" s="22">
        <f t="shared" si="32"/>
        <v>76146.368000000002</v>
      </c>
      <c r="AJ31" s="91">
        <f t="shared" si="33"/>
        <v>3469.3363227651134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Technical and Vocational Education and Training</v>
      </c>
      <c r="D32" s="222">
        <f t="shared" si="2"/>
        <v>0</v>
      </c>
      <c r="E32" s="223">
        <f t="shared" si="2"/>
        <v>0</v>
      </c>
      <c r="F32" s="80">
        <f t="shared" si="3"/>
        <v>17448</v>
      </c>
      <c r="G32" s="155">
        <f t="shared" si="4"/>
        <v>293.43242778541952</v>
      </c>
      <c r="H32" s="155">
        <f t="shared" si="5"/>
        <v>5119809</v>
      </c>
      <c r="I32" s="23">
        <f t="shared" si="6"/>
        <v>738</v>
      </c>
      <c r="J32" s="22">
        <f t="shared" si="7"/>
        <v>18186</v>
      </c>
      <c r="K32" s="22">
        <f t="shared" si="8"/>
        <v>303.8781325990584</v>
      </c>
      <c r="L32" s="22">
        <f t="shared" si="9"/>
        <v>307868.8460494848</v>
      </c>
      <c r="M32" s="22">
        <f t="shared" si="10"/>
        <v>5526327.7194464765</v>
      </c>
      <c r="N32" s="22">
        <f t="shared" si="11"/>
        <v>5520998</v>
      </c>
      <c r="O32" s="91">
        <f t="shared" si="12"/>
        <v>-5329.7194464765489</v>
      </c>
      <c r="P32" s="23">
        <f t="shared" si="13"/>
        <v>0</v>
      </c>
      <c r="Q32" s="22">
        <f t="shared" si="14"/>
        <v>18186</v>
      </c>
      <c r="R32" s="22">
        <f t="shared" si="15"/>
        <v>325.12026274398386</v>
      </c>
      <c r="S32" s="22">
        <f t="shared" si="16"/>
        <v>0</v>
      </c>
      <c r="T32" s="22">
        <f t="shared" si="17"/>
        <v>5912637.0982620902</v>
      </c>
      <c r="U32" s="22">
        <f t="shared" si="18"/>
        <v>5913783</v>
      </c>
      <c r="V32" s="91">
        <f t="shared" si="19"/>
        <v>1145.9017379097641</v>
      </c>
      <c r="W32" s="23">
        <f t="shared" si="20"/>
        <v>0</v>
      </c>
      <c r="X32" s="22">
        <f t="shared" si="21"/>
        <v>18186</v>
      </c>
      <c r="Y32" s="22">
        <f t="shared" si="22"/>
        <v>347.522554132072</v>
      </c>
      <c r="Z32" s="22">
        <f t="shared" si="23"/>
        <v>0</v>
      </c>
      <c r="AA32" s="22">
        <f t="shared" si="24"/>
        <v>6320045.1694458611</v>
      </c>
      <c r="AB32" s="22">
        <f t="shared" si="25"/>
        <v>6281526</v>
      </c>
      <c r="AC32" s="91">
        <f t="shared" si="26"/>
        <v>-38519.169445861131</v>
      </c>
      <c r="AD32" s="23">
        <f t="shared" si="27"/>
        <v>576</v>
      </c>
      <c r="AE32" s="22">
        <f t="shared" si="28"/>
        <v>18762</v>
      </c>
      <c r="AF32" s="22">
        <f t="shared" si="29"/>
        <v>361.09164116468264</v>
      </c>
      <c r="AG32" s="22">
        <f t="shared" si="30"/>
        <v>31908.528993662319</v>
      </c>
      <c r="AH32" s="22">
        <f t="shared" si="31"/>
        <v>6774801.3715317762</v>
      </c>
      <c r="AI32" s="22">
        <f t="shared" si="32"/>
        <v>6758921.9760000007</v>
      </c>
      <c r="AJ32" s="91">
        <f t="shared" si="33"/>
        <v>-15879.39553177543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Skills Development</v>
      </c>
      <c r="D33" s="222">
        <f t="shared" si="2"/>
        <v>0</v>
      </c>
      <c r="E33" s="223">
        <f t="shared" si="2"/>
        <v>0</v>
      </c>
      <c r="F33" s="80">
        <f t="shared" si="3"/>
        <v>261</v>
      </c>
      <c r="G33" s="155">
        <f t="shared" si="4"/>
        <v>331.92720306513411</v>
      </c>
      <c r="H33" s="155">
        <f t="shared" si="5"/>
        <v>86633</v>
      </c>
      <c r="I33" s="23">
        <f t="shared" si="6"/>
        <v>5</v>
      </c>
      <c r="J33" s="22">
        <f t="shared" si="7"/>
        <v>266</v>
      </c>
      <c r="K33" s="22">
        <f t="shared" si="8"/>
        <v>363.53899903404476</v>
      </c>
      <c r="L33" s="22">
        <f t="shared" si="9"/>
        <v>2824.7362176938186</v>
      </c>
      <c r="M33" s="22">
        <f t="shared" si="10"/>
        <v>96701.373743055912</v>
      </c>
      <c r="N33" s="22">
        <f t="shared" si="11"/>
        <v>90347</v>
      </c>
      <c r="O33" s="91">
        <f t="shared" si="12"/>
        <v>-6354.3737430559122</v>
      </c>
      <c r="P33" s="23">
        <f t="shared" si="13"/>
        <v>0</v>
      </c>
      <c r="Q33" s="22">
        <f t="shared" si="14"/>
        <v>266</v>
      </c>
      <c r="R33" s="22">
        <f t="shared" si="15"/>
        <v>393.73096814623449</v>
      </c>
      <c r="S33" s="22">
        <f t="shared" si="16"/>
        <v>0</v>
      </c>
      <c r="T33" s="22">
        <f t="shared" si="17"/>
        <v>104732.43752689837</v>
      </c>
      <c r="U33" s="22">
        <f t="shared" si="18"/>
        <v>97980</v>
      </c>
      <c r="V33" s="91">
        <f t="shared" si="19"/>
        <v>-6752.4375268983713</v>
      </c>
      <c r="W33" s="23">
        <f t="shared" si="20"/>
        <v>0</v>
      </c>
      <c r="X33" s="22">
        <f t="shared" si="21"/>
        <v>266</v>
      </c>
      <c r="Y33" s="22">
        <f t="shared" si="22"/>
        <v>426.04773496297997</v>
      </c>
      <c r="Z33" s="22">
        <f t="shared" si="23"/>
        <v>0</v>
      </c>
      <c r="AA33" s="22">
        <f t="shared" si="24"/>
        <v>113328.69750015267</v>
      </c>
      <c r="AB33" s="22">
        <f t="shared" si="25"/>
        <v>105149</v>
      </c>
      <c r="AC33" s="91">
        <f t="shared" si="26"/>
        <v>-8179.6975001526735</v>
      </c>
      <c r="AD33" s="23">
        <f t="shared" si="27"/>
        <v>0</v>
      </c>
      <c r="AE33" s="22">
        <f t="shared" si="28"/>
        <v>266</v>
      </c>
      <c r="AF33" s="22">
        <f t="shared" si="29"/>
        <v>460.17101116424737</v>
      </c>
      <c r="AG33" s="22">
        <f t="shared" si="30"/>
        <v>0</v>
      </c>
      <c r="AH33" s="22">
        <f t="shared" si="31"/>
        <v>122405.4889696898</v>
      </c>
      <c r="AI33" s="22">
        <f t="shared" si="32"/>
        <v>113140.32400000001</v>
      </c>
      <c r="AJ33" s="91">
        <f t="shared" si="33"/>
        <v>-9265.1649696897948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Community Education and Training</v>
      </c>
      <c r="D34" s="222">
        <f t="shared" si="2"/>
        <v>0</v>
      </c>
      <c r="E34" s="223">
        <f t="shared" si="2"/>
        <v>0</v>
      </c>
      <c r="F34" s="80">
        <f t="shared" si="3"/>
        <v>18797</v>
      </c>
      <c r="G34" s="155">
        <f t="shared" si="4"/>
        <v>91.096877161249139</v>
      </c>
      <c r="H34" s="155">
        <f t="shared" si="5"/>
        <v>1712348</v>
      </c>
      <c r="I34" s="23">
        <f t="shared" si="6"/>
        <v>84</v>
      </c>
      <c r="J34" s="22">
        <f t="shared" si="7"/>
        <v>18881</v>
      </c>
      <c r="K34" s="22">
        <f t="shared" si="8"/>
        <v>95.761007825153371</v>
      </c>
      <c r="L34" s="22">
        <f t="shared" si="9"/>
        <v>24196.322480412506</v>
      </c>
      <c r="M34" s="22">
        <f t="shared" si="10"/>
        <v>1808063.5887467209</v>
      </c>
      <c r="N34" s="22">
        <f t="shared" si="11"/>
        <v>1905793</v>
      </c>
      <c r="O34" s="91">
        <f t="shared" si="12"/>
        <v>97729.411253279075</v>
      </c>
      <c r="P34" s="23">
        <f t="shared" si="13"/>
        <v>0</v>
      </c>
      <c r="Q34" s="22">
        <f t="shared" si="14"/>
        <v>18881</v>
      </c>
      <c r="R34" s="22">
        <f t="shared" si="15"/>
        <v>101.92748414122542</v>
      </c>
      <c r="S34" s="22">
        <f t="shared" si="16"/>
        <v>0</v>
      </c>
      <c r="T34" s="22">
        <f t="shared" si="17"/>
        <v>1924492.8280704771</v>
      </c>
      <c r="U34" s="22">
        <f t="shared" si="18"/>
        <v>2069787</v>
      </c>
      <c r="V34" s="91">
        <f t="shared" si="19"/>
        <v>145294.17192952288</v>
      </c>
      <c r="W34" s="23">
        <f t="shared" si="20"/>
        <v>0</v>
      </c>
      <c r="X34" s="22">
        <f t="shared" si="21"/>
        <v>18881</v>
      </c>
      <c r="Y34" s="22">
        <f t="shared" si="22"/>
        <v>108.3976582761706</v>
      </c>
      <c r="Z34" s="22">
        <f t="shared" si="23"/>
        <v>0</v>
      </c>
      <c r="AA34" s="22">
        <f t="shared" si="24"/>
        <v>2046656.1859123772</v>
      </c>
      <c r="AB34" s="22">
        <f t="shared" si="25"/>
        <v>2201336</v>
      </c>
      <c r="AC34" s="91">
        <f t="shared" si="26"/>
        <v>154679.8140876228</v>
      </c>
      <c r="AD34" s="23">
        <f t="shared" si="27"/>
        <v>0</v>
      </c>
      <c r="AE34" s="22">
        <f t="shared" si="28"/>
        <v>18881</v>
      </c>
      <c r="AF34" s="22">
        <f t="shared" si="29"/>
        <v>115.07068406525714</v>
      </c>
      <c r="AG34" s="22">
        <f t="shared" si="30"/>
        <v>0</v>
      </c>
      <c r="AH34" s="22">
        <f t="shared" si="31"/>
        <v>2172649.5858361199</v>
      </c>
      <c r="AI34" s="22">
        <f t="shared" si="32"/>
        <v>2368637.5360000003</v>
      </c>
      <c r="AJ34" s="91">
        <f t="shared" si="33"/>
        <v>195987.95016388036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37213</v>
      </c>
      <c r="G45" s="92">
        <f>IFERROR(H45/F45,0)</f>
        <v>192.57772821325881</v>
      </c>
      <c r="H45" s="92">
        <f>SUM(H29:H38)</f>
        <v>7166395</v>
      </c>
      <c r="I45" s="25">
        <f>SUM(I29:I38)</f>
        <v>904</v>
      </c>
      <c r="J45" s="92">
        <f>SUM(J29:J38)</f>
        <v>38117</v>
      </c>
      <c r="K45" s="92">
        <f>IFERROR(M45/J45,0)</f>
        <v>203.16154093352947</v>
      </c>
      <c r="L45" s="92">
        <f t="shared" ref="L45:Q45" si="34">SUM(L29:L38)</f>
        <v>382158.49951531447</v>
      </c>
      <c r="M45" s="92">
        <f t="shared" si="34"/>
        <v>7743908.4557633428</v>
      </c>
      <c r="N45" s="92">
        <f>INDEX('ENE17'!$C$2:$C$48,MATCH(Results!$D$3,'ENE17'!$A$2:$A$48,0))</f>
        <v>7573686</v>
      </c>
      <c r="O45" s="129">
        <f>N45-M45</f>
        <v>-170222.45576334279</v>
      </c>
      <c r="P45" s="25">
        <f t="shared" si="34"/>
        <v>0</v>
      </c>
      <c r="Q45" s="24">
        <f t="shared" si="34"/>
        <v>38117</v>
      </c>
      <c r="R45" s="92">
        <f>IFERROR(T45/Q45,0)</f>
        <v>217.17381978632758</v>
      </c>
      <c r="S45" s="24">
        <f>SUM(S29:S38)</f>
        <v>0</v>
      </c>
      <c r="T45" s="24">
        <f>SUM(T29:T38)</f>
        <v>8278014.4887954481</v>
      </c>
      <c r="U45" s="207">
        <f>INDEX('ENE17'!$D$2:$D$48,MATCH(Results!$D$3,'ENE17'!$A$2:$A$48,0))</f>
        <v>8425378</v>
      </c>
      <c r="V45" s="24">
        <f>U45-T45</f>
        <v>147363.51120455191</v>
      </c>
      <c r="W45" s="25">
        <f t="shared" ref="W45:X45" si="35">SUM(W29:W38)</f>
        <v>0</v>
      </c>
      <c r="X45" s="24">
        <f t="shared" si="35"/>
        <v>38117</v>
      </c>
      <c r="Y45" s="92">
        <f>IFERROR(AA45/X45,0)</f>
        <v>231.94247995968411</v>
      </c>
      <c r="Z45" s="24">
        <f t="shared" ref="Z45:AA45" si="36">SUM(Z29:Z38)</f>
        <v>0</v>
      </c>
      <c r="AA45" s="24">
        <f t="shared" si="36"/>
        <v>8840951.5086232796</v>
      </c>
      <c r="AB45" s="207">
        <f>INDEX('ENE17'!$E$2:$E$48,MATCH(Results!$D$3,'ENE17'!$A$2:$A$48,0))</f>
        <v>8956964</v>
      </c>
      <c r="AC45" s="24">
        <f>AB45-AA45</f>
        <v>116012.49137672037</v>
      </c>
      <c r="AD45" s="25">
        <f t="shared" ref="AD45:AE45" si="37">SUM(AD29:AD38)</f>
        <v>576</v>
      </c>
      <c r="AE45" s="24">
        <f t="shared" si="37"/>
        <v>38693</v>
      </c>
      <c r="AF45" s="92">
        <f>IFERROR(AH45/AE45,0)</f>
        <v>244.40281710010817</v>
      </c>
      <c r="AG45" s="24">
        <f t="shared" ref="AG45:AH45" si="38">SUM(AG29:AG38)</f>
        <v>31908.528993662319</v>
      </c>
      <c r="AH45" s="24">
        <f t="shared" si="38"/>
        <v>9456678.2020544857</v>
      </c>
      <c r="AI45" s="207">
        <f>INDEX('ENE17'!$F$2:$F$48,MATCH(Results!$D$3,'ENE17'!$A$2:$A$48,0))</f>
        <v>9637693</v>
      </c>
      <c r="AJ45" s="24">
        <f>AI45-AH45</f>
        <v>181014.79794551432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10733</v>
      </c>
      <c r="G51" s="193">
        <f>IFERROR(H51/F51,"")</f>
        <v>184.59405571601602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1981248</v>
      </c>
      <c r="I51" s="97">
        <f>SUMIFS($N$64:$N$509,$B$64:$B$509,$B51)-SUMIFS($O$64:$O$509,$B$64:$B$509,$B51)</f>
        <v>357</v>
      </c>
      <c r="J51" s="80">
        <f>SUMIFS($P$64:$P$509,$B$64:$B$509,$B51)</f>
        <v>11090</v>
      </c>
      <c r="K51" s="80">
        <f>IFERROR(M51/J51,0)</f>
        <v>199.64765635527866</v>
      </c>
      <c r="L51" s="80">
        <f>SUMIFS($R$64:$R$509,$B$64:$B$509,$B51)+SUMIFS($Q$64:$Q$509,$B$64:$B$509,$B51)</f>
        <v>83780.505884617422</v>
      </c>
      <c r="M51" s="98">
        <f>SUMIFS($S$64:$S$509,$B$64:$B$509,$B51)</f>
        <v>2214092.5089800404</v>
      </c>
      <c r="N51" s="80">
        <f>SUMIFS($V$64:$V$509,$B$64:$B$509,$B51)-SUMIFS($W$64:$W$509,$B$64:$B$509,$B51)</f>
        <v>0</v>
      </c>
      <c r="O51" s="80">
        <f>SUMIFS($X$64:$X$509,$B$64:$B$509,$B51)</f>
        <v>11090</v>
      </c>
      <c r="P51" s="80">
        <f>IFERROR(R51/O51,0)</f>
        <v>213.88963976017052</v>
      </c>
      <c r="Q51" s="80">
        <f>SUMIFS($Z$64:$Z$509,$B$64:$B$509,$B51)+SUMIFS($Y$64:$Y$509,$B$64:$B$509,$B51)</f>
        <v>0</v>
      </c>
      <c r="R51" s="80">
        <f>SUMIFS($AA$64:$AA$509,$B$64:$B$509,$B51)</f>
        <v>2372036.104940291</v>
      </c>
      <c r="S51" s="97">
        <f>SUMIFS($AD$64:$AD$509,$B$64:$B$509,$B51)-SUMIFS($AE$64:$AE$509,$B$64:$B$509,$B51)</f>
        <v>0</v>
      </c>
      <c r="T51" s="80">
        <f>SUMIFS($AF$64:$AF$509,$B$64:$B$509,$B51)</f>
        <v>11090</v>
      </c>
      <c r="U51" s="80">
        <f>IFERROR(W51/T51,0)</f>
        <v>228.93715255758474</v>
      </c>
      <c r="V51" s="80">
        <f>SUMIFS($AH$64:$AH$509,$B$64:$B$509,$B51)+SUMIFS($AG$64:$AG$509,$B$64:$B$509,$B51)</f>
        <v>0</v>
      </c>
      <c r="W51" s="98">
        <f>SUMIFS($AI$64:$AI$509,$B$64:$B$509,$B51)</f>
        <v>2538913.0218636147</v>
      </c>
      <c r="X51" s="80">
        <f>SUMIFS($AL$64:$AL$509,$B$64:$B$509,$B51)-SUMIFS($AM$64:$AM$509,$B$64:$B$509,$B51)</f>
        <v>576</v>
      </c>
      <c r="Y51" s="80">
        <f>SUMIFS($AN$64:$AN$509,$B$64:$B$509,$B51)</f>
        <v>11666</v>
      </c>
      <c r="Z51" s="80">
        <f>IFERROR(AB51/Y51,0)</f>
        <v>235.24764847618471</v>
      </c>
      <c r="AA51" s="80">
        <f>SUMIFS($AP$64:$AP$509,$B$64:$B$509,$B51)+SUMIFS($AO$64:$AO$509,$B$64:$B$509,$B51)</f>
        <v>31908.528993662319</v>
      </c>
      <c r="AB51" s="98">
        <f>SUMIFS($AQ$64:$AQ$509,$B$64:$B$509,$B51)</f>
        <v>2744399.0671231709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8499</v>
      </c>
      <c r="G52" s="192">
        <f t="shared" ref="G52:G55" si="40">IFERROR(H52/F52,"")</f>
        <v>351.62160254147545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2988432</v>
      </c>
      <c r="I52" s="97">
        <f>SUMIFS($N$64:$N$509,$B$64:$B$509,$B52)-SUMIFS($O$64:$O$509,$B$64:$B$509,$B52)</f>
        <v>306</v>
      </c>
      <c r="J52" s="80">
        <f>SUMIFS($P$64:$P$509,$B$64:$B$509,$B52)</f>
        <v>8805</v>
      </c>
      <c r="K52" s="80">
        <f t="shared" ref="K52:K56" si="41">IFERROR(M52/J52,0)</f>
        <v>380.23171548427575</v>
      </c>
      <c r="L52" s="80">
        <f>SUMIFS($R$64:$R$509,$B$64:$B$509,$B52)+SUMIFS($Q$64:$Q$509,$B$64:$B$509,$B52)</f>
        <v>135636.86695657668</v>
      </c>
      <c r="M52" s="98">
        <f>SUMIFS($S$64:$S$509,$B$64:$B$509,$B52)</f>
        <v>3347940.2548390483</v>
      </c>
      <c r="N52" s="80">
        <f>SUMIFS($V$64:$V$509,$B$64:$B$509,$B52)-SUMIFS($W$64:$W$509,$B$64:$B$509,$B52)</f>
        <v>0</v>
      </c>
      <c r="O52" s="80">
        <f>SUMIFS($X$64:$X$509,$B$64:$B$509,$B52)</f>
        <v>8805</v>
      </c>
      <c r="P52" s="80">
        <f t="shared" ref="P52:P55" si="42">IFERROR(R52/O52,0)</f>
        <v>407.27627228555309</v>
      </c>
      <c r="Q52" s="80">
        <f>SUMIFS($Z$64:$Z$509,$B$64:$B$509,$B52)+SUMIFS($Y$64:$Y$509,$B$64:$B$509,$B52)</f>
        <v>0</v>
      </c>
      <c r="R52" s="80">
        <f>SUMIFS($AA$64:$AA$509,$B$64:$B$509,$B52)</f>
        <v>3586067.5774742952</v>
      </c>
      <c r="S52" s="97">
        <f>SUMIFS($AD$64:$AD$509,$B$64:$B$509,$B52)-SUMIFS($AE$64:$AE$509,$B$64:$B$509,$B52)</f>
        <v>0</v>
      </c>
      <c r="T52" s="80">
        <f>SUMIFS($AF$64:$AF$509,$B$64:$B$509,$B52)</f>
        <v>8805</v>
      </c>
      <c r="U52" s="80">
        <f t="shared" ref="U52:U55" si="43">IFERROR(W52/T52,0)</f>
        <v>435.8426388313452</v>
      </c>
      <c r="V52" s="80">
        <f>SUMIFS($AH$64:$AH$509,$B$64:$B$509,$B52)+SUMIFS($AG$64:$AG$509,$B$64:$B$509,$B52)</f>
        <v>0</v>
      </c>
      <c r="W52" s="98">
        <f>SUMIFS($AI$64:$AI$509,$B$64:$B$509,$B52)</f>
        <v>3837594.4349099942</v>
      </c>
      <c r="X52" s="80">
        <f>SUMIFS($AL$64:$AL$509,$B$64:$B$509,$B52)-SUMIFS($AM$64:$AM$509,$B$64:$B$509,$B52)</f>
        <v>0</v>
      </c>
      <c r="Y52" s="80">
        <f>SUMIFS($AN$64:$AN$509,$B$64:$B$509,$B52)</f>
        <v>8805</v>
      </c>
      <c r="Z52" s="80">
        <f t="shared" ref="Z52:Z55" si="44">IFERROR(AB52/Y52,0)</f>
        <v>465.54647113655506</v>
      </c>
      <c r="AA52" s="80">
        <f>SUMIFS($AP$64:$AP$509,$B$64:$B$509,$B52)+SUMIFS($AO$64:$AO$509,$B$64:$B$509,$B52)</f>
        <v>0</v>
      </c>
      <c r="AB52" s="98">
        <f>SUMIFS($AQ$64:$AQ$509,$B$64:$B$509,$B52)</f>
        <v>4099136.6783573674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540</v>
      </c>
      <c r="G53" s="192">
        <f t="shared" si="40"/>
        <v>649.39444444444439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350673</v>
      </c>
      <c r="I53" s="97">
        <f>SUMIFS($N$64:$N$509,$B$64:$B$509,$B53)-SUMIFS($O$64:$O$509,$B$64:$B$509,$B53)</f>
        <v>185</v>
      </c>
      <c r="J53" s="80">
        <f>SUMIFS($P$64:$P$509,$B$64:$B$509,$B53)</f>
        <v>725</v>
      </c>
      <c r="K53" s="80">
        <f t="shared" si="41"/>
        <v>693.47096583896712</v>
      </c>
      <c r="L53" s="80">
        <f>SUMIFS($R$64:$R$509,$B$64:$B$509,$B53)+SUMIFS($Q$64:$Q$509,$B$64:$B$509,$B53)</f>
        <v>124321.44994776056</v>
      </c>
      <c r="M53" s="98">
        <f>SUMIFS($S$64:$S$509,$B$64:$B$509,$B53)</f>
        <v>502766.45023325115</v>
      </c>
      <c r="N53" s="80">
        <f>SUMIFS($V$64:$V$509,$B$64:$B$509,$B53)-SUMIFS($W$64:$W$509,$B$64:$B$509,$B53)</f>
        <v>0</v>
      </c>
      <c r="O53" s="80">
        <f>SUMIFS($X$64:$X$509,$B$64:$B$509,$B53)</f>
        <v>725</v>
      </c>
      <c r="P53" s="80">
        <f t="shared" si="42"/>
        <v>743.93222976358288</v>
      </c>
      <c r="Q53" s="80">
        <f>SUMIFS($Z$64:$Z$509,$B$64:$B$509,$B53)+SUMIFS($Y$64:$Y$509,$B$64:$B$509,$B53)</f>
        <v>0</v>
      </c>
      <c r="R53" s="80">
        <f>SUMIFS($AA$64:$AA$509,$B$64:$B$509,$B53)</f>
        <v>539350.86657859758</v>
      </c>
      <c r="S53" s="97">
        <f>SUMIFS($AD$64:$AD$509,$B$64:$B$509,$B53)-SUMIFS($AE$64:$AE$509,$B$64:$B$509,$B53)</f>
        <v>0</v>
      </c>
      <c r="T53" s="80">
        <f>SUMIFS($AF$64:$AF$509,$B$64:$B$509,$B53)</f>
        <v>725</v>
      </c>
      <c r="U53" s="80">
        <f t="shared" si="43"/>
        <v>797.34397627255419</v>
      </c>
      <c r="V53" s="80">
        <f>SUMIFS($AH$64:$AH$509,$B$64:$B$509,$B53)+SUMIFS($AG$64:$AG$509,$B$64:$B$509,$B53)</f>
        <v>0</v>
      </c>
      <c r="W53" s="98">
        <f>SUMIFS($AI$64:$AI$509,$B$64:$B$509,$B53)</f>
        <v>578074.38279760175</v>
      </c>
      <c r="X53" s="80">
        <f>SUMIFS($AL$64:$AL$509,$B$64:$B$509,$B53)-SUMIFS($AM$64:$AM$509,$B$64:$B$509,$B53)</f>
        <v>0</v>
      </c>
      <c r="Y53" s="80">
        <f>SUMIFS($AN$64:$AN$509,$B$64:$B$509,$B53)</f>
        <v>725</v>
      </c>
      <c r="Z53" s="80">
        <f t="shared" si="44"/>
        <v>853.01805289942558</v>
      </c>
      <c r="AA53" s="80">
        <f>SUMIFS($AP$64:$AP$509,$B$64:$B$509,$B53)+SUMIFS($AO$64:$AO$509,$B$64:$B$509,$B53)</f>
        <v>0</v>
      </c>
      <c r="AB53" s="98">
        <f>SUMIFS($AQ$64:$AQ$509,$B$64:$B$509,$B53)</f>
        <v>618438.08835208358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140</v>
      </c>
      <c r="G54" s="192">
        <f t="shared" si="40"/>
        <v>969.39285714285711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135715</v>
      </c>
      <c r="I54" s="97">
        <f>SUMIFS($N$64:$N$509,$B$64:$B$509,$B54)-SUMIFS($O$64:$O$509,$B$64:$B$509,$B54)</f>
        <v>36</v>
      </c>
      <c r="J54" s="80">
        <f>SUMIFS($P$64:$P$509,$B$64:$B$509,$B54)</f>
        <v>176</v>
      </c>
      <c r="K54" s="80">
        <f t="shared" si="41"/>
        <v>1008.1213281504115</v>
      </c>
      <c r="L54" s="80">
        <f>SUMIFS($R$64:$R$509,$B$64:$B$509,$B54)+SUMIFS($Q$64:$Q$509,$B$64:$B$509,$B54)</f>
        <v>36697.10876983052</v>
      </c>
      <c r="M54" s="98">
        <f>SUMIFS($S$64:$S$509,$B$64:$B$509,$B54)</f>
        <v>177429.35375447242</v>
      </c>
      <c r="N54" s="80">
        <f>SUMIFS($V$64:$V$509,$B$64:$B$509,$B54)-SUMIFS($W$64:$W$509,$B$64:$B$509,$B54)</f>
        <v>0</v>
      </c>
      <c r="O54" s="80">
        <f>SUMIFS($X$64:$X$509,$B$64:$B$509,$B54)</f>
        <v>176</v>
      </c>
      <c r="P54" s="80">
        <f t="shared" si="42"/>
        <v>1072.60942368376</v>
      </c>
      <c r="Q54" s="80">
        <f>SUMIFS($Z$64:$Z$509,$B$64:$B$509,$B54)+SUMIFS($Y$64:$Y$509,$B$64:$B$509,$B54)</f>
        <v>0</v>
      </c>
      <c r="R54" s="80">
        <f>SUMIFS($AA$64:$AA$509,$B$64:$B$509,$B54)</f>
        <v>188779.25856834176</v>
      </c>
      <c r="S54" s="97">
        <f>SUMIFS($AD$64:$AD$509,$B$64:$B$509,$B54)-SUMIFS($AE$64:$AE$509,$B$64:$B$509,$B54)</f>
        <v>0</v>
      </c>
      <c r="T54" s="80">
        <f>SUMIFS($AF$64:$AF$509,$B$64:$B$509,$B54)</f>
        <v>176</v>
      </c>
      <c r="U54" s="80">
        <f t="shared" si="43"/>
        <v>1140.1927705985706</v>
      </c>
      <c r="V54" s="80">
        <f>SUMIFS($AH$64:$AH$509,$B$64:$B$509,$B54)+SUMIFS($AG$64:$AG$509,$B$64:$B$509,$B54)</f>
        <v>0</v>
      </c>
      <c r="W54" s="98">
        <f>SUMIFS($AI$64:$AI$509,$B$64:$B$509,$B54)</f>
        <v>200673.92762534841</v>
      </c>
      <c r="X54" s="80">
        <f>SUMIFS($AL$64:$AL$509,$B$64:$B$509,$B54)-SUMIFS($AM$64:$AM$509,$B$64:$B$509,$B54)</f>
        <v>0</v>
      </c>
      <c r="Y54" s="80">
        <f>SUMIFS($AN$64:$AN$509,$B$64:$B$509,$B54)</f>
        <v>176</v>
      </c>
      <c r="Z54" s="80">
        <f t="shared" si="44"/>
        <v>1209.7952814421481</v>
      </c>
      <c r="AA54" s="80">
        <f>SUMIFS($AP$64:$AP$509,$B$64:$B$509,$B54)+SUMIFS($AO$64:$AO$509,$B$64:$B$509,$B54)</f>
        <v>0</v>
      </c>
      <c r="AB54" s="98">
        <f>SUMIFS($AQ$64:$AQ$509,$B$64:$B$509,$B54)</f>
        <v>212923.96953381805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17301</v>
      </c>
      <c r="G55" s="192">
        <f t="shared" si="40"/>
        <v>98.857118085659792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1710327</v>
      </c>
      <c r="I55" s="101">
        <f>SUMIFS($N$64:$N$509,$B$64:$B$509,$B55)-SUMIFS($O$64:$O$509,$B$64:$B$509,$B55)</f>
        <v>20</v>
      </c>
      <c r="J55" s="102">
        <f>SUMIFS($P$64:$P$509,$B$64:$B$509,$B55)</f>
        <v>17321</v>
      </c>
      <c r="K55" s="102">
        <f t="shared" si="41"/>
        <v>86.697066448618969</v>
      </c>
      <c r="L55" s="102">
        <f>SUMIFS($R$64:$R$509,$B$64:$B$509,$B55)+SUMIFS($Q$64:$Q$509,$B$64:$B$509,$B55)</f>
        <v>1722.5679565292789</v>
      </c>
      <c r="M55" s="103">
        <f>SUMIFS($S$64:$S$509,$B$64:$B$509,$B55)</f>
        <v>1501679.8879565292</v>
      </c>
      <c r="N55" s="80">
        <f>SUMIFS($V$64:$V$509,$B$64:$B$509,$B55)-SUMIFS($W$64:$W$509,$B$64:$B$509,$B55)</f>
        <v>0</v>
      </c>
      <c r="O55" s="80">
        <f>SUMIFS($X$64:$X$509,$B$64:$B$509,$B55)</f>
        <v>17321</v>
      </c>
      <c r="P55" s="80">
        <f t="shared" si="42"/>
        <v>91.898890435536103</v>
      </c>
      <c r="Q55" s="80">
        <f>SUMIFS($Z$64:$Z$509,$B$64:$B$509,$B55)+SUMIFS($Y$64:$Y$509,$B$64:$B$509,$B55)</f>
        <v>0</v>
      </c>
      <c r="R55" s="80">
        <f>SUMIFS($AA$64:$AA$509,$B$64:$B$509,$B55)</f>
        <v>1591780.6812339209</v>
      </c>
      <c r="S55" s="101">
        <f>SUMIFS($AD$64:$AD$509,$B$64:$B$509,$B55)-SUMIFS($AE$64:$AE$509,$B$64:$B$509,$B55)</f>
        <v>0</v>
      </c>
      <c r="T55" s="102">
        <f>SUMIFS($AF$64:$AF$509,$B$64:$B$509,$B55)</f>
        <v>17321</v>
      </c>
      <c r="U55" s="102">
        <f t="shared" si="43"/>
        <v>97.320924971232728</v>
      </c>
      <c r="V55" s="102">
        <f>SUMIFS($AH$64:$AH$509,$B$64:$B$509,$B55)+SUMIFS($AG$64:$AG$509,$B$64:$B$509,$B55)</f>
        <v>0</v>
      </c>
      <c r="W55" s="103">
        <f>SUMIFS($AI$64:$AI$509,$B$64:$B$509,$B55)</f>
        <v>1685695.7414267221</v>
      </c>
      <c r="X55" s="80">
        <f>SUMIFS($AL$64:$AL$509,$B$64:$B$509,$B55)-SUMIFS($AM$64:$AM$509,$B$64:$B$509,$B55)</f>
        <v>0</v>
      </c>
      <c r="Y55" s="80">
        <f>SUMIFS($AN$64:$AN$509,$B$64:$B$509,$B55)</f>
        <v>17321</v>
      </c>
      <c r="Z55" s="80">
        <f t="shared" si="44"/>
        <v>102.868217694593</v>
      </c>
      <c r="AA55" s="80">
        <f>SUMIFS($AP$64:$AP$509,$B$64:$B$509,$B55)+SUMIFS($AO$64:$AO$509,$B$64:$B$509,$B55)</f>
        <v>0</v>
      </c>
      <c r="AB55" s="98">
        <f>SUMIFS($AQ$64:$AQ$509,$B$64:$B$509,$B55)</f>
        <v>1781780.3986880453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37213</v>
      </c>
      <c r="G56" s="92">
        <f t="shared" ref="G56" si="45">IFERROR(H56/F56,0)</f>
        <v>192.57772821325881</v>
      </c>
      <c r="H56" s="92">
        <f>SUM(H51:H55)</f>
        <v>7166395</v>
      </c>
      <c r="I56" s="92">
        <f>SUM(I51:I55)</f>
        <v>904</v>
      </c>
      <c r="J56" s="92">
        <f>SUM(J51:J55)</f>
        <v>38117</v>
      </c>
      <c r="K56" s="92">
        <f t="shared" si="41"/>
        <v>203.16154093352941</v>
      </c>
      <c r="L56" s="92">
        <f>SUM(L51:L55)</f>
        <v>382158.49951531441</v>
      </c>
      <c r="M56" s="92">
        <f>SUM(M51:M55)</f>
        <v>7743908.4557633409</v>
      </c>
      <c r="N56" s="92">
        <f t="shared" ref="N56:O56" si="46">SUM(N51:N55)</f>
        <v>0</v>
      </c>
      <c r="O56" s="92">
        <f t="shared" si="46"/>
        <v>38117</v>
      </c>
      <c r="P56" s="92">
        <f>IFERROR(R56/O56,0)</f>
        <v>217.17381978632753</v>
      </c>
      <c r="Q56" s="92">
        <f t="shared" ref="Q56" si="47">SUM(Q51:Q55)</f>
        <v>0</v>
      </c>
      <c r="R56" s="92">
        <f t="shared" ref="R56:T56" si="48">SUM(R51:R55)</f>
        <v>8278014.4887954462</v>
      </c>
      <c r="S56" s="92">
        <f t="shared" si="48"/>
        <v>0</v>
      </c>
      <c r="T56" s="92">
        <f t="shared" si="48"/>
        <v>38117</v>
      </c>
      <c r="U56" s="92">
        <f>IFERROR(W56/T56,0)</f>
        <v>231.94247995968416</v>
      </c>
      <c r="V56" s="92">
        <f t="shared" ref="V56" si="49">SUM(V51:V55)</f>
        <v>0</v>
      </c>
      <c r="W56" s="92">
        <f t="shared" ref="W56:Y56" si="50">SUM(W51:W55)</f>
        <v>8840951.5086232815</v>
      </c>
      <c r="X56" s="92">
        <f t="shared" si="50"/>
        <v>576</v>
      </c>
      <c r="Y56" s="92">
        <f t="shared" si="50"/>
        <v>38693</v>
      </c>
      <c r="Z56" s="92">
        <f>IFERROR(AB56/Y56,0)</f>
        <v>244.40281710010817</v>
      </c>
      <c r="AA56" s="92">
        <f t="shared" ref="AA56" si="51">SUM(AA51:AA55)</f>
        <v>31908.528993662319</v>
      </c>
      <c r="AB56" s="104">
        <f t="shared" ref="AB56" si="52">SUM(AB51:AB55)</f>
        <v>9456678.2020544857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71</v>
      </c>
      <c r="J64" s="211">
        <v>4888</v>
      </c>
      <c r="K64" s="217">
        <f>IFERROR(IF(J64="",G64,J64)/IF(I64="",F64,I64),"")</f>
        <v>68.845070422535215</v>
      </c>
      <c r="L64" s="34">
        <f t="shared" ref="L64:L80" si="54">IF(I64="",F64,I64)</f>
        <v>71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73.927742562502686</v>
      </c>
      <c r="N64" s="57">
        <v>0</v>
      </c>
      <c r="O64" s="57">
        <v>0</v>
      </c>
      <c r="P64" s="61">
        <f t="shared" ref="P64:P80" si="55">-O64+L64+N64</f>
        <v>71</v>
      </c>
      <c r="Q64" s="40">
        <f>M64*N64</f>
        <v>0</v>
      </c>
      <c r="R64" s="40">
        <f>-M64*O64</f>
        <v>0</v>
      </c>
      <c r="S64" s="44">
        <f>M64*P64</f>
        <v>5248.8697219376909</v>
      </c>
      <c r="T64" s="35">
        <f>P64</f>
        <v>71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79.105132969499252</v>
      </c>
      <c r="V64" s="57">
        <v>0</v>
      </c>
      <c r="W64" s="57">
        <v>0</v>
      </c>
      <c r="X64" s="61">
        <f t="shared" ref="X64:X80" si="56">-W64+T64+V64</f>
        <v>71</v>
      </c>
      <c r="Y64" s="40">
        <f>U64*V64</f>
        <v>0</v>
      </c>
      <c r="Z64" s="40">
        <f>-U64*W64</f>
        <v>0</v>
      </c>
      <c r="AA64" s="44">
        <f>U64*X64</f>
        <v>5616.4644408344466</v>
      </c>
      <c r="AB64" s="35">
        <f>X64</f>
        <v>71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84.566007043039548</v>
      </c>
      <c r="AD64" s="57">
        <v>0</v>
      </c>
      <c r="AE64" s="57">
        <v>0</v>
      </c>
      <c r="AF64" s="61">
        <f t="shared" ref="AF64:AF80" si="57">-AE64+AB64+AD64</f>
        <v>71</v>
      </c>
      <c r="AG64" s="40">
        <f>AC64*AD64</f>
        <v>0</v>
      </c>
      <c r="AH64" s="40">
        <f>-AC64*AE64</f>
        <v>0</v>
      </c>
      <c r="AI64" s="44">
        <f>AC64*AF64</f>
        <v>6004.1865000558082</v>
      </c>
      <c r="AJ64" s="35">
        <f t="shared" ref="AJ64:AJ80" si="58">AF64</f>
        <v>71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90.234730273343473</v>
      </c>
      <c r="AL64" s="57">
        <v>0</v>
      </c>
      <c r="AM64" s="57">
        <v>0</v>
      </c>
      <c r="AN64" s="61">
        <f t="shared" ref="AN64:AN80" si="59">-AM64+AJ64+AL64</f>
        <v>71</v>
      </c>
      <c r="AO64" s="40">
        <f>AK64*AL64</f>
        <v>0</v>
      </c>
      <c r="AP64" s="40">
        <f>-AK64*AM64</f>
        <v>0</v>
      </c>
      <c r="AQ64" s="44">
        <f>AK64*AN64</f>
        <v>6406.6658494073863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20</v>
      </c>
      <c r="J65" s="212">
        <v>2394</v>
      </c>
      <c r="K65" s="217">
        <f t="shared" ref="K65:K80" si="61">IFERROR(IF(J65="",G65,J65)/IF(I65="",F65,I65),"")</f>
        <v>119.7</v>
      </c>
      <c r="L65" s="34">
        <f t="shared" si="54"/>
        <v>20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128.53717383714024</v>
      </c>
      <c r="N65" s="57">
        <v>0</v>
      </c>
      <c r="O65" s="57">
        <v>0</v>
      </c>
      <c r="P65" s="61">
        <f t="shared" si="55"/>
        <v>20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2570.7434767428049</v>
      </c>
      <c r="T65" s="35">
        <f t="shared" ref="T65:T80" si="65">P65</f>
        <v>20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137.53903305398592</v>
      </c>
      <c r="V65" s="57">
        <v>0</v>
      </c>
      <c r="W65" s="57">
        <v>0</v>
      </c>
      <c r="X65" s="61">
        <f t="shared" si="56"/>
        <v>20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2750.7806610797184</v>
      </c>
      <c r="AB65" s="35">
        <f t="shared" ref="AB65:AB80" si="69">X65</f>
        <v>20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147.03378151732406</v>
      </c>
      <c r="AD65" s="57">
        <v>0</v>
      </c>
      <c r="AE65" s="57">
        <v>0</v>
      </c>
      <c r="AF65" s="61">
        <f t="shared" si="57"/>
        <v>20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2940.6756303464813</v>
      </c>
      <c r="AJ65" s="35">
        <f t="shared" si="58"/>
        <v>20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156.88991452006218</v>
      </c>
      <c r="AL65" s="57">
        <v>0</v>
      </c>
      <c r="AM65" s="57">
        <v>0</v>
      </c>
      <c r="AN65" s="61">
        <f t="shared" si="59"/>
        <v>20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3137.7982904012433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24</v>
      </c>
      <c r="J66" s="212">
        <v>3661</v>
      </c>
      <c r="K66" s="217">
        <f t="shared" si="61"/>
        <v>152.54166666666666</v>
      </c>
      <c r="L66" s="34">
        <f t="shared" si="54"/>
        <v>24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163.80346470961098</v>
      </c>
      <c r="N66" s="57">
        <v>0</v>
      </c>
      <c r="O66" s="57">
        <v>0</v>
      </c>
      <c r="P66" s="61">
        <f t="shared" si="55"/>
        <v>24</v>
      </c>
      <c r="Q66" s="40">
        <f t="shared" si="62"/>
        <v>0</v>
      </c>
      <c r="R66" s="40">
        <f t="shared" si="63"/>
        <v>0</v>
      </c>
      <c r="S66" s="44">
        <f t="shared" si="64"/>
        <v>3931.2831530306635</v>
      </c>
      <c r="T66" s="35">
        <f t="shared" si="65"/>
        <v>24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175.27513227883682</v>
      </c>
      <c r="V66" s="57">
        <v>0</v>
      </c>
      <c r="W66" s="57">
        <v>0</v>
      </c>
      <c r="X66" s="61">
        <f t="shared" si="56"/>
        <v>24</v>
      </c>
      <c r="Y66" s="40">
        <f t="shared" si="66"/>
        <v>0</v>
      </c>
      <c r="Z66" s="40">
        <f t="shared" si="67"/>
        <v>0</v>
      </c>
      <c r="AA66" s="44">
        <f t="shared" si="68"/>
        <v>4206.6031746920835</v>
      </c>
      <c r="AB66" s="35">
        <f t="shared" si="69"/>
        <v>24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187.37492137807135</v>
      </c>
      <c r="AD66" s="57">
        <v>0</v>
      </c>
      <c r="AE66" s="57">
        <v>0</v>
      </c>
      <c r="AF66" s="61">
        <f t="shared" si="57"/>
        <v>24</v>
      </c>
      <c r="AG66" s="40">
        <f t="shared" si="70"/>
        <v>0</v>
      </c>
      <c r="AH66" s="40">
        <f t="shared" si="71"/>
        <v>0</v>
      </c>
      <c r="AI66" s="44">
        <f t="shared" si="72"/>
        <v>4496.9981130737124</v>
      </c>
      <c r="AJ66" s="35">
        <f t="shared" si="58"/>
        <v>24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199.93524681772058</v>
      </c>
      <c r="AL66" s="57">
        <v>0</v>
      </c>
      <c r="AM66" s="57">
        <v>0</v>
      </c>
      <c r="AN66" s="61">
        <f t="shared" si="59"/>
        <v>24</v>
      </c>
      <c r="AO66" s="40">
        <f t="shared" si="73"/>
        <v>0</v>
      </c>
      <c r="AP66" s="40">
        <f t="shared" si="74"/>
        <v>0</v>
      </c>
      <c r="AQ66" s="44">
        <f t="shared" si="75"/>
        <v>4798.4459236252942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>
        <v>17</v>
      </c>
      <c r="J67" s="212">
        <v>2899</v>
      </c>
      <c r="K67" s="217">
        <f t="shared" si="61"/>
        <v>170.52941176470588</v>
      </c>
      <c r="L67" s="34">
        <f t="shared" si="54"/>
        <v>17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183.1192033779889</v>
      </c>
      <c r="N67" s="57">
        <v>0</v>
      </c>
      <c r="O67" s="57">
        <v>0</v>
      </c>
      <c r="P67" s="61">
        <f t="shared" si="55"/>
        <v>17</v>
      </c>
      <c r="Q67" s="40">
        <f t="shared" si="62"/>
        <v>0</v>
      </c>
      <c r="R67" s="40">
        <f t="shared" si="63"/>
        <v>0</v>
      </c>
      <c r="S67" s="44">
        <f t="shared" si="64"/>
        <v>3113.0264574258113</v>
      </c>
      <c r="T67" s="35">
        <f t="shared" si="65"/>
        <v>17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195.943612375795</v>
      </c>
      <c r="V67" s="57">
        <v>0</v>
      </c>
      <c r="W67" s="57">
        <v>0</v>
      </c>
      <c r="X67" s="61">
        <f t="shared" si="56"/>
        <v>17</v>
      </c>
      <c r="Y67" s="40">
        <f t="shared" si="66"/>
        <v>0</v>
      </c>
      <c r="Z67" s="40">
        <f t="shared" si="67"/>
        <v>0</v>
      </c>
      <c r="AA67" s="44">
        <f t="shared" si="68"/>
        <v>3331.041410388515</v>
      </c>
      <c r="AB67" s="35">
        <f t="shared" si="69"/>
        <v>17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209.47021112522606</v>
      </c>
      <c r="AD67" s="57">
        <v>0</v>
      </c>
      <c r="AE67" s="57">
        <v>0</v>
      </c>
      <c r="AF67" s="61">
        <f t="shared" si="57"/>
        <v>17</v>
      </c>
      <c r="AG67" s="40">
        <f t="shared" si="70"/>
        <v>0</v>
      </c>
      <c r="AH67" s="40">
        <f t="shared" si="71"/>
        <v>0</v>
      </c>
      <c r="AI67" s="44">
        <f t="shared" si="72"/>
        <v>3560.9935891288428</v>
      </c>
      <c r="AJ67" s="35">
        <f t="shared" si="58"/>
        <v>17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223.5116527562339</v>
      </c>
      <c r="AL67" s="57">
        <v>0</v>
      </c>
      <c r="AM67" s="57">
        <v>0</v>
      </c>
      <c r="AN67" s="61">
        <f t="shared" si="59"/>
        <v>17</v>
      </c>
      <c r="AO67" s="40">
        <f t="shared" si="73"/>
        <v>0</v>
      </c>
      <c r="AP67" s="40">
        <f t="shared" si="74"/>
        <v>0</v>
      </c>
      <c r="AQ67" s="44">
        <f t="shared" si="75"/>
        <v>3799.6980968559765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>
        <v>83</v>
      </c>
      <c r="J68" s="212">
        <v>10989</v>
      </c>
      <c r="K68" s="217">
        <f t="shared" si="61"/>
        <v>132.39759036144579</v>
      </c>
      <c r="L68" s="34">
        <f t="shared" si="54"/>
        <v>83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142.17219789396526</v>
      </c>
      <c r="N68" s="57">
        <v>0</v>
      </c>
      <c r="O68" s="57">
        <v>0</v>
      </c>
      <c r="P68" s="61">
        <f t="shared" si="55"/>
        <v>83</v>
      </c>
      <c r="Q68" s="40">
        <f t="shared" si="62"/>
        <v>0</v>
      </c>
      <c r="R68" s="40">
        <f t="shared" si="63"/>
        <v>0</v>
      </c>
      <c r="S68" s="44">
        <f t="shared" si="64"/>
        <v>11800.292425199117</v>
      </c>
      <c r="T68" s="35">
        <f t="shared" si="65"/>
        <v>83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152.12896037586449</v>
      </c>
      <c r="V68" s="57">
        <v>0</v>
      </c>
      <c r="W68" s="57">
        <v>0</v>
      </c>
      <c r="X68" s="61">
        <f t="shared" si="56"/>
        <v>83</v>
      </c>
      <c r="Y68" s="40">
        <f t="shared" si="66"/>
        <v>0</v>
      </c>
      <c r="Z68" s="40">
        <f t="shared" si="67"/>
        <v>0</v>
      </c>
      <c r="AA68" s="44">
        <f t="shared" si="68"/>
        <v>12626.703711196753</v>
      </c>
      <c r="AB68" s="35">
        <f t="shared" si="69"/>
        <v>83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162.63089703111939</v>
      </c>
      <c r="AD68" s="57">
        <v>0</v>
      </c>
      <c r="AE68" s="57">
        <v>0</v>
      </c>
      <c r="AF68" s="61">
        <f t="shared" si="57"/>
        <v>83</v>
      </c>
      <c r="AG68" s="40">
        <f t="shared" si="70"/>
        <v>0</v>
      </c>
      <c r="AH68" s="40">
        <f t="shared" si="71"/>
        <v>0</v>
      </c>
      <c r="AI68" s="44">
        <f t="shared" si="72"/>
        <v>13498.36445358291</v>
      </c>
      <c r="AJ68" s="35">
        <f t="shared" si="58"/>
        <v>83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173.53255333725514</v>
      </c>
      <c r="AL68" s="57">
        <v>0</v>
      </c>
      <c r="AM68" s="57">
        <v>0</v>
      </c>
      <c r="AN68" s="61">
        <f t="shared" si="59"/>
        <v>83</v>
      </c>
      <c r="AO68" s="40">
        <f t="shared" si="73"/>
        <v>0</v>
      </c>
      <c r="AP68" s="40">
        <f t="shared" si="74"/>
        <v>0</v>
      </c>
      <c r="AQ68" s="44">
        <f t="shared" si="75"/>
        <v>14403.201926992177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</v>
      </c>
      <c r="G69" s="35">
        <f>SUMIFS(WORKING!$AC$3:$AC$6802,WORKING!$A$3:$A$6802,Results!$D$3,WORKING!$B$3:$B$6802,Results!A69,WORKING!$C$3:$C$6802,Results!C69)/1000</f>
        <v>536.68429000000003</v>
      </c>
      <c r="H69" s="35">
        <f t="shared" si="60"/>
        <v>268.34214500000002</v>
      </c>
      <c r="I69" s="187">
        <v>73</v>
      </c>
      <c r="J69" s="212">
        <v>13763</v>
      </c>
      <c r="K69" s="217">
        <f t="shared" si="61"/>
        <v>188.53424657534248</v>
      </c>
      <c r="L69" s="34">
        <f t="shared" si="54"/>
        <v>73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205.12870702692985</v>
      </c>
      <c r="N69" s="57">
        <v>13</v>
      </c>
      <c r="O69" s="57">
        <v>0</v>
      </c>
      <c r="P69" s="61">
        <f t="shared" si="55"/>
        <v>86</v>
      </c>
      <c r="Q69" s="40">
        <f t="shared" si="62"/>
        <v>2666.673191350088</v>
      </c>
      <c r="R69" s="40">
        <f t="shared" si="63"/>
        <v>0</v>
      </c>
      <c r="S69" s="44">
        <f t="shared" si="64"/>
        <v>17641.068804315968</v>
      </c>
      <c r="T69" s="35">
        <f t="shared" si="65"/>
        <v>86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222.54005533923933</v>
      </c>
      <c r="V69" s="57">
        <v>0</v>
      </c>
      <c r="W69" s="57">
        <v>0</v>
      </c>
      <c r="X69" s="61">
        <f t="shared" si="56"/>
        <v>86</v>
      </c>
      <c r="Y69" s="40">
        <f t="shared" si="66"/>
        <v>0</v>
      </c>
      <c r="Z69" s="40">
        <f t="shared" si="67"/>
        <v>0</v>
      </c>
      <c r="AA69" s="44">
        <f t="shared" si="68"/>
        <v>19138.444759174581</v>
      </c>
      <c r="AB69" s="35">
        <f t="shared" si="69"/>
        <v>86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241.20364042208331</v>
      </c>
      <c r="AD69" s="57">
        <v>0</v>
      </c>
      <c r="AE69" s="57">
        <v>0</v>
      </c>
      <c r="AF69" s="61">
        <f t="shared" si="57"/>
        <v>86</v>
      </c>
      <c r="AG69" s="40">
        <f t="shared" si="70"/>
        <v>0</v>
      </c>
      <c r="AH69" s="40">
        <f t="shared" si="71"/>
        <v>0</v>
      </c>
      <c r="AI69" s="44">
        <f t="shared" si="72"/>
        <v>20743.513076299165</v>
      </c>
      <c r="AJ69" s="35">
        <f t="shared" si="58"/>
        <v>86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260.9433409762953</v>
      </c>
      <c r="AL69" s="57">
        <v>0</v>
      </c>
      <c r="AM69" s="57">
        <v>0</v>
      </c>
      <c r="AN69" s="61">
        <f t="shared" si="59"/>
        <v>86</v>
      </c>
      <c r="AO69" s="40">
        <f t="shared" si="73"/>
        <v>0</v>
      </c>
      <c r="AP69" s="40">
        <f t="shared" si="74"/>
        <v>0</v>
      </c>
      <c r="AQ69" s="44">
        <f t="shared" si="75"/>
        <v>22441.127323961395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94.281560000000013</v>
      </c>
      <c r="H70" s="35">
        <f t="shared" si="60"/>
        <v>0</v>
      </c>
      <c r="I70" s="187">
        <v>79</v>
      </c>
      <c r="J70" s="212">
        <v>22844</v>
      </c>
      <c r="K70" s="217">
        <f t="shared" si="61"/>
        <v>289.1645569620253</v>
      </c>
      <c r="L70" s="34">
        <f t="shared" si="54"/>
        <v>79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314.74889164882478</v>
      </c>
      <c r="N70" s="57">
        <v>0</v>
      </c>
      <c r="O70" s="57">
        <v>0</v>
      </c>
      <c r="P70" s="61">
        <f t="shared" si="55"/>
        <v>79</v>
      </c>
      <c r="Q70" s="40">
        <f t="shared" si="62"/>
        <v>0</v>
      </c>
      <c r="R70" s="40">
        <f t="shared" si="63"/>
        <v>0</v>
      </c>
      <c r="S70" s="44">
        <f t="shared" si="64"/>
        <v>24865.162440257158</v>
      </c>
      <c r="T70" s="35">
        <f t="shared" si="65"/>
        <v>79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341.50321908957704</v>
      </c>
      <c r="V70" s="57">
        <v>0</v>
      </c>
      <c r="W70" s="57">
        <v>0</v>
      </c>
      <c r="X70" s="61">
        <f t="shared" si="56"/>
        <v>79</v>
      </c>
      <c r="Y70" s="40">
        <f t="shared" si="66"/>
        <v>0</v>
      </c>
      <c r="Z70" s="40">
        <f t="shared" si="67"/>
        <v>0</v>
      </c>
      <c r="AA70" s="44">
        <f t="shared" si="68"/>
        <v>26978.754308076586</v>
      </c>
      <c r="AB70" s="35">
        <f t="shared" si="69"/>
        <v>79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370.18555921468192</v>
      </c>
      <c r="AD70" s="57">
        <v>0</v>
      </c>
      <c r="AE70" s="57">
        <v>0</v>
      </c>
      <c r="AF70" s="61">
        <f t="shared" si="57"/>
        <v>79</v>
      </c>
      <c r="AG70" s="40">
        <f t="shared" si="70"/>
        <v>0</v>
      </c>
      <c r="AH70" s="40">
        <f t="shared" si="71"/>
        <v>0</v>
      </c>
      <c r="AI70" s="44">
        <f t="shared" si="72"/>
        <v>29244.659177959871</v>
      </c>
      <c r="AJ70" s="35">
        <f t="shared" si="58"/>
        <v>79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400.52641404395132</v>
      </c>
      <c r="AL70" s="57">
        <v>0</v>
      </c>
      <c r="AM70" s="57">
        <v>0</v>
      </c>
      <c r="AN70" s="61">
        <f t="shared" si="59"/>
        <v>79</v>
      </c>
      <c r="AO70" s="40">
        <f t="shared" si="73"/>
        <v>0</v>
      </c>
      <c r="AP70" s="40">
        <f t="shared" si="74"/>
        <v>0</v>
      </c>
      <c r="AQ70" s="44">
        <f t="shared" si="75"/>
        <v>31641.586709472154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</v>
      </c>
      <c r="G71" s="35">
        <f>SUMIFS(WORKING!$AC$3:$AC$6802,WORKING!$A$3:$A$6802,Results!$D$3,WORKING!$B$3:$B$6802,Results!A71,WORKING!$C$3:$C$6802,Results!C71)/1000</f>
        <v>424.47020000000003</v>
      </c>
      <c r="H71" s="35">
        <f>IFERROR(G71/F71,0)</f>
        <v>424.47020000000003</v>
      </c>
      <c r="I71" s="187">
        <v>45</v>
      </c>
      <c r="J71" s="212">
        <v>15777</v>
      </c>
      <c r="K71" s="217">
        <f t="shared" si="61"/>
        <v>350.6</v>
      </c>
      <c r="L71" s="34">
        <f t="shared" si="54"/>
        <v>45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381.8125567246459</v>
      </c>
      <c r="N71" s="57">
        <v>4</v>
      </c>
      <c r="O71" s="57">
        <v>0</v>
      </c>
      <c r="P71" s="61">
        <f t="shared" si="55"/>
        <v>49</v>
      </c>
      <c r="Q71" s="40">
        <f t="shared" si="62"/>
        <v>1527.2502268985836</v>
      </c>
      <c r="R71" s="40">
        <f t="shared" si="63"/>
        <v>0</v>
      </c>
      <c r="S71" s="44">
        <f t="shared" si="64"/>
        <v>18708.815279507649</v>
      </c>
      <c r="T71" s="35">
        <f t="shared" si="65"/>
        <v>49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414.32391073014628</v>
      </c>
      <c r="V71" s="57">
        <v>0</v>
      </c>
      <c r="W71" s="57">
        <v>0</v>
      </c>
      <c r="X71" s="61">
        <f t="shared" si="56"/>
        <v>49</v>
      </c>
      <c r="Y71" s="40">
        <f t="shared" si="66"/>
        <v>0</v>
      </c>
      <c r="Z71" s="40">
        <f t="shared" si="67"/>
        <v>0</v>
      </c>
      <c r="AA71" s="44">
        <f t="shared" si="68"/>
        <v>20301.871625777167</v>
      </c>
      <c r="AB71" s="35">
        <f t="shared" si="69"/>
        <v>49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449.1837401102942</v>
      </c>
      <c r="AD71" s="57">
        <v>0</v>
      </c>
      <c r="AE71" s="57">
        <v>0</v>
      </c>
      <c r="AF71" s="61">
        <f t="shared" si="57"/>
        <v>49</v>
      </c>
      <c r="AG71" s="40">
        <f t="shared" si="70"/>
        <v>0</v>
      </c>
      <c r="AH71" s="40">
        <f t="shared" si="71"/>
        <v>0</v>
      </c>
      <c r="AI71" s="44">
        <f t="shared" si="72"/>
        <v>22010.003265404415</v>
      </c>
      <c r="AJ71" s="35">
        <f t="shared" si="58"/>
        <v>49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486.06617116450309</v>
      </c>
      <c r="AL71" s="57">
        <v>0</v>
      </c>
      <c r="AM71" s="57">
        <v>0</v>
      </c>
      <c r="AN71" s="61">
        <f t="shared" si="59"/>
        <v>49</v>
      </c>
      <c r="AO71" s="40">
        <f t="shared" si="73"/>
        <v>0</v>
      </c>
      <c r="AP71" s="40">
        <f t="shared" si="74"/>
        <v>0</v>
      </c>
      <c r="AQ71" s="44">
        <f t="shared" si="75"/>
        <v>23817.242387060651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20</v>
      </c>
      <c r="J72" s="212">
        <v>8198</v>
      </c>
      <c r="K72" s="217">
        <f>IFERROR(IF(J72="",G72,J72)/IF(I72="",F72,I72),"")</f>
        <v>409.9</v>
      </c>
      <c r="L72" s="34">
        <f t="shared" si="54"/>
        <v>20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440.16196788507762</v>
      </c>
      <c r="N72" s="57">
        <v>2</v>
      </c>
      <c r="O72" s="57">
        <v>0</v>
      </c>
      <c r="P72" s="61">
        <f t="shared" si="55"/>
        <v>22</v>
      </c>
      <c r="Q72" s="40">
        <f t="shared" si="62"/>
        <v>880.32393577015523</v>
      </c>
      <c r="R72" s="40">
        <f t="shared" si="63"/>
        <v>0</v>
      </c>
      <c r="S72" s="44">
        <f t="shared" si="64"/>
        <v>9683.5632934717069</v>
      </c>
      <c r="T72" s="35">
        <f t="shared" si="65"/>
        <v>22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470.98788344886242</v>
      </c>
      <c r="V72" s="57">
        <v>0</v>
      </c>
      <c r="W72" s="57">
        <v>0</v>
      </c>
      <c r="X72" s="61">
        <f t="shared" si="56"/>
        <v>22</v>
      </c>
      <c r="Y72" s="40">
        <f t="shared" si="66"/>
        <v>0</v>
      </c>
      <c r="Z72" s="40">
        <f t="shared" si="67"/>
        <v>0</v>
      </c>
      <c r="AA72" s="44">
        <f t="shared" si="68"/>
        <v>10361.733435874974</v>
      </c>
      <c r="AB72" s="35">
        <f t="shared" si="69"/>
        <v>22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503.50164614829686</v>
      </c>
      <c r="AD72" s="57">
        <v>0</v>
      </c>
      <c r="AE72" s="57">
        <v>0</v>
      </c>
      <c r="AF72" s="61">
        <f t="shared" si="57"/>
        <v>22</v>
      </c>
      <c r="AG72" s="40">
        <f t="shared" si="70"/>
        <v>0</v>
      </c>
      <c r="AH72" s="40">
        <f t="shared" si="71"/>
        <v>0</v>
      </c>
      <c r="AI72" s="44">
        <f t="shared" si="72"/>
        <v>11077.036215262531</v>
      </c>
      <c r="AJ72" s="35">
        <f t="shared" si="58"/>
        <v>22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537.25293201147451</v>
      </c>
      <c r="AL72" s="57">
        <v>0</v>
      </c>
      <c r="AM72" s="57">
        <v>0</v>
      </c>
      <c r="AN72" s="61">
        <f t="shared" si="59"/>
        <v>22</v>
      </c>
      <c r="AO72" s="40">
        <f t="shared" si="73"/>
        <v>0</v>
      </c>
      <c r="AP72" s="40">
        <f t="shared" si="74"/>
        <v>0</v>
      </c>
      <c r="AQ72" s="44">
        <f t="shared" si="75"/>
        <v>11819.564504252439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</v>
      </c>
      <c r="G73" s="35">
        <f>SUMIFS(WORKING!$AC$3:$AC$6802,WORKING!$A$3:$A$6802,Results!$D$3,WORKING!$B$3:$B$6802,Results!A73,WORKING!$C$3:$C$6802,Results!C73)/1000</f>
        <v>1991.8334799999998</v>
      </c>
      <c r="H73" s="35">
        <f t="shared" si="60"/>
        <v>995.91673999999989</v>
      </c>
      <c r="I73" s="187">
        <v>31</v>
      </c>
      <c r="J73" s="212">
        <v>15893</v>
      </c>
      <c r="K73" s="217">
        <f t="shared" si="61"/>
        <v>512.67741935483866</v>
      </c>
      <c r="L73" s="34">
        <f t="shared" si="54"/>
        <v>31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559.0677845330556</v>
      </c>
      <c r="N73" s="57">
        <v>5</v>
      </c>
      <c r="O73" s="57">
        <v>0</v>
      </c>
      <c r="P73" s="61">
        <f t="shared" si="55"/>
        <v>36</v>
      </c>
      <c r="Q73" s="40">
        <f t="shared" si="62"/>
        <v>2795.338922665278</v>
      </c>
      <c r="R73" s="40">
        <f t="shared" si="63"/>
        <v>0</v>
      </c>
      <c r="S73" s="44">
        <f t="shared" si="64"/>
        <v>20126.440243190002</v>
      </c>
      <c r="T73" s="35">
        <f t="shared" si="65"/>
        <v>36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606.91086848804377</v>
      </c>
      <c r="V73" s="57">
        <v>0</v>
      </c>
      <c r="W73" s="57">
        <v>0</v>
      </c>
      <c r="X73" s="61">
        <f t="shared" si="56"/>
        <v>36</v>
      </c>
      <c r="Y73" s="40">
        <f t="shared" si="66"/>
        <v>0</v>
      </c>
      <c r="Z73" s="40">
        <f t="shared" si="67"/>
        <v>0</v>
      </c>
      <c r="AA73" s="44">
        <f t="shared" si="68"/>
        <v>21848.791265569576</v>
      </c>
      <c r="AB73" s="35">
        <f t="shared" si="69"/>
        <v>36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658.23257993003722</v>
      </c>
      <c r="AD73" s="57">
        <v>0</v>
      </c>
      <c r="AE73" s="57">
        <v>0</v>
      </c>
      <c r="AF73" s="61">
        <f t="shared" si="57"/>
        <v>36</v>
      </c>
      <c r="AG73" s="40">
        <f t="shared" si="70"/>
        <v>0</v>
      </c>
      <c r="AH73" s="40">
        <f t="shared" si="71"/>
        <v>0</v>
      </c>
      <c r="AI73" s="44">
        <f t="shared" si="72"/>
        <v>23696.372877481339</v>
      </c>
      <c r="AJ73" s="35">
        <f t="shared" si="58"/>
        <v>36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712.55881589026217</v>
      </c>
      <c r="AL73" s="57">
        <v>0</v>
      </c>
      <c r="AM73" s="57">
        <v>0</v>
      </c>
      <c r="AN73" s="61">
        <f t="shared" si="59"/>
        <v>36</v>
      </c>
      <c r="AO73" s="40">
        <f t="shared" si="73"/>
        <v>0</v>
      </c>
      <c r="AP73" s="40">
        <f t="shared" si="74"/>
        <v>0</v>
      </c>
      <c r="AQ73" s="44">
        <f t="shared" si="75"/>
        <v>25652.117372049437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207.20543000000004</v>
      </c>
      <c r="H74" s="35">
        <f t="shared" si="60"/>
        <v>0</v>
      </c>
      <c r="I74" s="187">
        <v>15</v>
      </c>
      <c r="J74" s="212">
        <v>5054</v>
      </c>
      <c r="K74" s="217">
        <f t="shared" si="61"/>
        <v>336.93333333333334</v>
      </c>
      <c r="L74" s="34">
        <f t="shared" si="54"/>
        <v>15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367.67836211055732</v>
      </c>
      <c r="N74" s="57">
        <v>0</v>
      </c>
      <c r="O74" s="57">
        <v>0</v>
      </c>
      <c r="P74" s="61">
        <f t="shared" si="55"/>
        <v>15</v>
      </c>
      <c r="Q74" s="40">
        <f t="shared" si="62"/>
        <v>0</v>
      </c>
      <c r="R74" s="40">
        <f t="shared" si="63"/>
        <v>0</v>
      </c>
      <c r="S74" s="44">
        <f t="shared" si="64"/>
        <v>5515.1754316583601</v>
      </c>
      <c r="T74" s="35">
        <f t="shared" si="65"/>
        <v>15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398.99152651862653</v>
      </c>
      <c r="V74" s="57">
        <v>0</v>
      </c>
      <c r="W74" s="57">
        <v>0</v>
      </c>
      <c r="X74" s="61">
        <f t="shared" si="56"/>
        <v>15</v>
      </c>
      <c r="Y74" s="40">
        <f t="shared" si="66"/>
        <v>0</v>
      </c>
      <c r="Z74" s="40">
        <f t="shared" si="67"/>
        <v>0</v>
      </c>
      <c r="AA74" s="44">
        <f t="shared" si="68"/>
        <v>5984.872897779398</v>
      </c>
      <c r="AB74" s="35">
        <f t="shared" si="69"/>
        <v>15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432.56681643925458</v>
      </c>
      <c r="AD74" s="57">
        <v>0</v>
      </c>
      <c r="AE74" s="57">
        <v>0</v>
      </c>
      <c r="AF74" s="61">
        <f t="shared" si="57"/>
        <v>15</v>
      </c>
      <c r="AG74" s="40">
        <f t="shared" si="70"/>
        <v>0</v>
      </c>
      <c r="AH74" s="40">
        <f t="shared" si="71"/>
        <v>0</v>
      </c>
      <c r="AI74" s="44">
        <f t="shared" si="72"/>
        <v>6488.5022465888187</v>
      </c>
      <c r="AJ74" s="35">
        <f t="shared" si="58"/>
        <v>15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468.09008515487568</v>
      </c>
      <c r="AL74" s="57">
        <v>0</v>
      </c>
      <c r="AM74" s="57">
        <v>0</v>
      </c>
      <c r="AN74" s="61">
        <f t="shared" si="59"/>
        <v>15</v>
      </c>
      <c r="AO74" s="40">
        <f t="shared" si="73"/>
        <v>0</v>
      </c>
      <c r="AP74" s="40">
        <f t="shared" si="74"/>
        <v>0</v>
      </c>
      <c r="AQ74" s="44">
        <f t="shared" si="75"/>
        <v>7021.351277323135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374.74006999999995</v>
      </c>
      <c r="H75" s="35">
        <f t="shared" si="60"/>
        <v>0</v>
      </c>
      <c r="I75" s="187">
        <v>29</v>
      </c>
      <c r="J75" s="212">
        <v>19014</v>
      </c>
      <c r="K75" s="217">
        <f t="shared" si="61"/>
        <v>655.65517241379314</v>
      </c>
      <c r="L75" s="34">
        <f t="shared" si="54"/>
        <v>29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715.42163609543559</v>
      </c>
      <c r="N75" s="57">
        <v>0</v>
      </c>
      <c r="O75" s="57">
        <v>0</v>
      </c>
      <c r="P75" s="61">
        <f t="shared" si="55"/>
        <v>29</v>
      </c>
      <c r="Q75" s="40">
        <f t="shared" si="62"/>
        <v>0</v>
      </c>
      <c r="R75" s="40">
        <f t="shared" si="63"/>
        <v>0</v>
      </c>
      <c r="S75" s="44">
        <f t="shared" si="64"/>
        <v>20747.227446767633</v>
      </c>
      <c r="T75" s="35">
        <f t="shared" si="65"/>
        <v>29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776.2831419227864</v>
      </c>
      <c r="V75" s="57">
        <v>0</v>
      </c>
      <c r="W75" s="57">
        <v>0</v>
      </c>
      <c r="X75" s="61">
        <f t="shared" si="56"/>
        <v>29</v>
      </c>
      <c r="Y75" s="40">
        <f t="shared" si="66"/>
        <v>0</v>
      </c>
      <c r="Z75" s="40">
        <f t="shared" si="67"/>
        <v>0</v>
      </c>
      <c r="AA75" s="44">
        <f t="shared" si="68"/>
        <v>22512.211115760805</v>
      </c>
      <c r="AB75" s="35">
        <f t="shared" si="69"/>
        <v>29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841.53496901199014</v>
      </c>
      <c r="AD75" s="57">
        <v>0</v>
      </c>
      <c r="AE75" s="57">
        <v>0</v>
      </c>
      <c r="AF75" s="61">
        <f t="shared" si="57"/>
        <v>29</v>
      </c>
      <c r="AG75" s="40">
        <f t="shared" si="70"/>
        <v>0</v>
      </c>
      <c r="AH75" s="40">
        <f t="shared" si="71"/>
        <v>0</v>
      </c>
      <c r="AI75" s="44">
        <f t="shared" si="72"/>
        <v>24404.514101347715</v>
      </c>
      <c r="AJ75" s="35">
        <f t="shared" si="58"/>
        <v>29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910.56487592667133</v>
      </c>
      <c r="AL75" s="57">
        <v>0</v>
      </c>
      <c r="AM75" s="57">
        <v>0</v>
      </c>
      <c r="AN75" s="61">
        <f t="shared" si="59"/>
        <v>29</v>
      </c>
      <c r="AO75" s="40">
        <f t="shared" si="73"/>
        <v>0</v>
      </c>
      <c r="AP75" s="40">
        <f t="shared" si="74"/>
        <v>0</v>
      </c>
      <c r="AQ75" s="44">
        <f t="shared" si="75"/>
        <v>26406.38140187347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135.63266000000002</v>
      </c>
      <c r="H76" s="35">
        <f t="shared" si="60"/>
        <v>0</v>
      </c>
      <c r="I76" s="187">
        <v>19</v>
      </c>
      <c r="J76" s="212">
        <v>17106</v>
      </c>
      <c r="K76" s="217">
        <f t="shared" si="61"/>
        <v>900.31578947368416</v>
      </c>
      <c r="L76" s="34">
        <f t="shared" si="54"/>
        <v>19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943.70798339913483</v>
      </c>
      <c r="N76" s="57">
        <v>6</v>
      </c>
      <c r="O76" s="57">
        <v>0</v>
      </c>
      <c r="P76" s="61">
        <f t="shared" si="55"/>
        <v>25</v>
      </c>
      <c r="Q76" s="40">
        <f t="shared" si="62"/>
        <v>5662.2479003948092</v>
      </c>
      <c r="R76" s="40">
        <f t="shared" si="63"/>
        <v>0</v>
      </c>
      <c r="S76" s="44">
        <f t="shared" si="64"/>
        <v>23592.699584978371</v>
      </c>
      <c r="T76" s="35">
        <f t="shared" si="65"/>
        <v>25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1015.0464930153986</v>
      </c>
      <c r="V76" s="57">
        <v>0</v>
      </c>
      <c r="W76" s="57">
        <v>0</v>
      </c>
      <c r="X76" s="61">
        <f t="shared" si="56"/>
        <v>25</v>
      </c>
      <c r="Y76" s="40">
        <f t="shared" si="66"/>
        <v>0</v>
      </c>
      <c r="Z76" s="40">
        <f t="shared" si="67"/>
        <v>0</v>
      </c>
      <c r="AA76" s="44">
        <f t="shared" si="68"/>
        <v>25376.162325384965</v>
      </c>
      <c r="AB76" s="35">
        <f t="shared" si="69"/>
        <v>25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1090.7477754478164</v>
      </c>
      <c r="AD76" s="57">
        <v>0</v>
      </c>
      <c r="AE76" s="57">
        <v>0</v>
      </c>
      <c r="AF76" s="61">
        <f t="shared" si="57"/>
        <v>25</v>
      </c>
      <c r="AG76" s="40">
        <f t="shared" si="70"/>
        <v>0</v>
      </c>
      <c r="AH76" s="40">
        <f t="shared" si="71"/>
        <v>0</v>
      </c>
      <c r="AI76" s="44">
        <f t="shared" si="72"/>
        <v>27268.69438619541</v>
      </c>
      <c r="AJ76" s="35">
        <f t="shared" si="58"/>
        <v>25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1169.8812056193842</v>
      </c>
      <c r="AL76" s="57">
        <v>0</v>
      </c>
      <c r="AM76" s="57">
        <v>0</v>
      </c>
      <c r="AN76" s="61">
        <f t="shared" si="59"/>
        <v>25</v>
      </c>
      <c r="AO76" s="40">
        <f t="shared" si="73"/>
        <v>0</v>
      </c>
      <c r="AP76" s="40">
        <f t="shared" si="74"/>
        <v>0</v>
      </c>
      <c r="AQ76" s="44">
        <f t="shared" si="75"/>
        <v>29247.030140484607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>
        <v>4</v>
      </c>
      <c r="J77" s="212">
        <v>4826</v>
      </c>
      <c r="K77" s="217">
        <f t="shared" si="61"/>
        <v>1206.5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1246.3145</v>
      </c>
      <c r="N77" s="57">
        <v>6</v>
      </c>
      <c r="O77" s="57">
        <v>0</v>
      </c>
      <c r="P77" s="61">
        <f t="shared" si="55"/>
        <v>10</v>
      </c>
      <c r="Q77" s="40">
        <f t="shared" si="62"/>
        <v>7477.8869999999997</v>
      </c>
      <c r="R77" s="40">
        <f t="shared" si="63"/>
        <v>0</v>
      </c>
      <c r="S77" s="44">
        <f t="shared" si="64"/>
        <v>12463.145</v>
      </c>
      <c r="T77" s="35">
        <f t="shared" si="65"/>
        <v>10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1321.09337</v>
      </c>
      <c r="V77" s="57">
        <v>0</v>
      </c>
      <c r="W77" s="57">
        <v>0</v>
      </c>
      <c r="X77" s="61">
        <f t="shared" si="56"/>
        <v>10</v>
      </c>
      <c r="Y77" s="40">
        <f t="shared" si="66"/>
        <v>0</v>
      </c>
      <c r="Z77" s="40">
        <f t="shared" si="67"/>
        <v>0</v>
      </c>
      <c r="AA77" s="44">
        <f t="shared" si="68"/>
        <v>13210.933700000001</v>
      </c>
      <c r="AB77" s="35">
        <f t="shared" si="69"/>
        <v>10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1399.03787883</v>
      </c>
      <c r="AD77" s="57">
        <v>0</v>
      </c>
      <c r="AE77" s="57">
        <v>0</v>
      </c>
      <c r="AF77" s="61">
        <f t="shared" si="57"/>
        <v>10</v>
      </c>
      <c r="AG77" s="40">
        <f t="shared" si="70"/>
        <v>0</v>
      </c>
      <c r="AH77" s="40">
        <f t="shared" si="71"/>
        <v>0</v>
      </c>
      <c r="AI77" s="44">
        <f t="shared" si="72"/>
        <v>13990.3787883</v>
      </c>
      <c r="AJ77" s="35">
        <f t="shared" si="58"/>
        <v>10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1478.7830379233098</v>
      </c>
      <c r="AL77" s="57">
        <v>0</v>
      </c>
      <c r="AM77" s="57">
        <v>0</v>
      </c>
      <c r="AN77" s="61">
        <f t="shared" si="59"/>
        <v>10</v>
      </c>
      <c r="AO77" s="40">
        <f t="shared" si="73"/>
        <v>0</v>
      </c>
      <c r="AP77" s="40">
        <f t="shared" si="74"/>
        <v>0</v>
      </c>
      <c r="AQ77" s="44">
        <f t="shared" si="75"/>
        <v>14787.830379233099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>
        <v>2</v>
      </c>
      <c r="J78" s="212">
        <v>2561</v>
      </c>
      <c r="K78" s="217">
        <f t="shared" si="61"/>
        <v>1280.5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1322.7565</v>
      </c>
      <c r="N78" s="57">
        <v>2</v>
      </c>
      <c r="O78" s="57">
        <v>0</v>
      </c>
      <c r="P78" s="61">
        <f t="shared" si="55"/>
        <v>4</v>
      </c>
      <c r="Q78" s="40">
        <f t="shared" si="62"/>
        <v>2645.5129999999999</v>
      </c>
      <c r="R78" s="40">
        <f t="shared" si="63"/>
        <v>0</v>
      </c>
      <c r="S78" s="44">
        <f t="shared" si="64"/>
        <v>5291.0259999999998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1402.1218900000001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5608.4875600000005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1484.84708151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5939.3883260399998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1569.4833651560698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6277.9334606242792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>
        <v>1</v>
      </c>
      <c r="J79" s="212">
        <v>2088</v>
      </c>
      <c r="K79" s="217">
        <f t="shared" si="61"/>
        <v>2088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2156.904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2156.904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2286.3182400000001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2286.3182400000001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2421.2110161599999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2421.2110161599999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2559.2200440811198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2559.2200440811198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755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2</v>
      </c>
      <c r="J83" s="213">
        <v>9702</v>
      </c>
      <c r="K83" s="217">
        <f t="shared" si="77"/>
        <v>4851</v>
      </c>
      <c r="L83" s="34">
        <f t="shared" si="78"/>
        <v>2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5011.0829999999996</v>
      </c>
      <c r="N83" s="57">
        <v>0</v>
      </c>
      <c r="O83" s="57">
        <v>0</v>
      </c>
      <c r="P83" s="61">
        <f t="shared" si="79"/>
        <v>2</v>
      </c>
      <c r="Q83" s="40">
        <f t="shared" si="80"/>
        <v>0</v>
      </c>
      <c r="R83" s="40">
        <f t="shared" si="81"/>
        <v>0</v>
      </c>
      <c r="S83" s="44">
        <f t="shared" si="82"/>
        <v>10022.165999999999</v>
      </c>
      <c r="T83" s="35">
        <f t="shared" si="83"/>
        <v>2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5311.7479800000001</v>
      </c>
      <c r="V83" s="57">
        <v>0</v>
      </c>
      <c r="W83" s="57">
        <v>0</v>
      </c>
      <c r="X83" s="61">
        <f t="shared" si="84"/>
        <v>2</v>
      </c>
      <c r="Y83" s="40">
        <f t="shared" si="85"/>
        <v>0</v>
      </c>
      <c r="Z83" s="40">
        <f t="shared" si="86"/>
        <v>0</v>
      </c>
      <c r="AA83" s="44">
        <f t="shared" si="87"/>
        <v>10623.49596</v>
      </c>
      <c r="AB83" s="35">
        <f t="shared" si="88"/>
        <v>2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5625.14111082</v>
      </c>
      <c r="AD83" s="57">
        <v>0</v>
      </c>
      <c r="AE83" s="57">
        <v>0</v>
      </c>
      <c r="AF83" s="61">
        <f t="shared" si="89"/>
        <v>2</v>
      </c>
      <c r="AG83" s="40">
        <f t="shared" si="90"/>
        <v>0</v>
      </c>
      <c r="AH83" s="40">
        <f t="shared" si="91"/>
        <v>0</v>
      </c>
      <c r="AI83" s="44">
        <f t="shared" si="92"/>
        <v>11250.28222164</v>
      </c>
      <c r="AJ83" s="35">
        <f t="shared" si="93"/>
        <v>2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5945.7741541367395</v>
      </c>
      <c r="AL83" s="57">
        <v>0</v>
      </c>
      <c r="AM83" s="57">
        <v>0</v>
      </c>
      <c r="AN83" s="61">
        <f t="shared" si="94"/>
        <v>2</v>
      </c>
      <c r="AO83" s="40">
        <f t="shared" si="95"/>
        <v>0</v>
      </c>
      <c r="AP83" s="40">
        <f t="shared" si="96"/>
        <v>0</v>
      </c>
      <c r="AQ83" s="44">
        <f t="shared" si="97"/>
        <v>11891.548308273479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5</v>
      </c>
      <c r="G84" s="41">
        <f>SUM(G64:G83)</f>
        <v>3764.8476899999996</v>
      </c>
      <c r="H84" s="41">
        <f>IFERROR(G84/F84,0)</f>
        <v>752.96953799999994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535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161657</v>
      </c>
      <c r="K84" s="41">
        <f>IFERROR(J84/I84,"")</f>
        <v>302.16261682242992</v>
      </c>
      <c r="L84" s="41">
        <f>SUM(L64:L83)</f>
        <v>535</v>
      </c>
      <c r="M84" s="41">
        <f>IFERROR(S84/P84,0)</f>
        <v>344.63806066052871</v>
      </c>
      <c r="N84" s="41">
        <f t="shared" ref="N84:T84" si="98">SUM(N64:N83)</f>
        <v>38</v>
      </c>
      <c r="O84" s="41">
        <f t="shared" si="98"/>
        <v>0</v>
      </c>
      <c r="P84" s="41">
        <f t="shared" si="98"/>
        <v>573</v>
      </c>
      <c r="Q84" s="41">
        <f t="shared" si="98"/>
        <v>23655.234177078913</v>
      </c>
      <c r="R84" s="41">
        <f t="shared" si="98"/>
        <v>0</v>
      </c>
      <c r="S84" s="45">
        <f t="shared" si="98"/>
        <v>197477.60875848294</v>
      </c>
      <c r="T84" s="41">
        <f t="shared" si="98"/>
        <v>573</v>
      </c>
      <c r="U84" s="41">
        <f>IFERROR(AA84/X84,0)</f>
        <v>371.31530644256475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573</v>
      </c>
      <c r="Y84" s="41">
        <f t="shared" si="99"/>
        <v>0</v>
      </c>
      <c r="Z84" s="41">
        <f t="shared" si="99"/>
        <v>0</v>
      </c>
      <c r="AA84" s="45">
        <f t="shared" si="99"/>
        <v>212763.67059158959</v>
      </c>
      <c r="AB84" s="41">
        <f t="shared" si="99"/>
        <v>573</v>
      </c>
      <c r="AC84" s="41">
        <f>IFERROR(AI84/AF84,0)</f>
        <v>399.713392643747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573</v>
      </c>
      <c r="AG84" s="41">
        <f t="shared" si="100"/>
        <v>0</v>
      </c>
      <c r="AH84" s="41">
        <f t="shared" si="100"/>
        <v>0</v>
      </c>
      <c r="AI84" s="45">
        <f t="shared" si="100"/>
        <v>229035.77398486703</v>
      </c>
      <c r="AJ84" s="41">
        <f t="shared" si="100"/>
        <v>573</v>
      </c>
      <c r="AK84" s="41">
        <f>IFERROR(AQ84/AN84,0)</f>
        <v>429.50915077830956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573</v>
      </c>
      <c r="AO84" s="41">
        <f t="shared" si="101"/>
        <v>0</v>
      </c>
      <c r="AP84" s="41">
        <f t="shared" si="101"/>
        <v>0</v>
      </c>
      <c r="AQ84" s="45">
        <f t="shared" si="101"/>
        <v>246108.74339597137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203398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219484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235510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253408.76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5920.3912415170635</v>
      </c>
      <c r="T86" s="39"/>
      <c r="U86" s="39"/>
      <c r="V86" s="53"/>
      <c r="W86" s="53"/>
      <c r="X86" s="110"/>
      <c r="Y86" s="39"/>
      <c r="Z86" s="39"/>
      <c r="AA86" s="54">
        <f>AA85-AA84</f>
        <v>6720.3294084104127</v>
      </c>
      <c r="AB86" s="39"/>
      <c r="AC86" s="53"/>
      <c r="AD86" s="53"/>
      <c r="AE86" s="110"/>
      <c r="AF86" s="39"/>
      <c r="AG86" s="39"/>
      <c r="AH86" s="39"/>
      <c r="AI86" s="54">
        <f>AI85-AI84</f>
        <v>6474.2260151329683</v>
      </c>
      <c r="AJ86" s="53"/>
      <c r="AK86" s="53"/>
      <c r="AL86" s="110"/>
      <c r="AM86" s="110"/>
      <c r="AN86" s="110"/>
      <c r="AO86" s="110"/>
      <c r="AP86" s="111"/>
      <c r="AQ86" s="54">
        <f>AQ85-AQ84</f>
        <v>7300.0166040286422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Planning, Policy and Strategy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640.65310999999997</v>
      </c>
      <c r="H92" s="35">
        <f>IFERROR(G92/F92,0)</f>
        <v>0</v>
      </c>
      <c r="I92" s="156">
        <v>11</v>
      </c>
      <c r="J92" s="211">
        <v>626</v>
      </c>
      <c r="K92" s="217">
        <f>IFERROR(IF(J92="",G92,J92)/IF(I92="",F92,I92),"")</f>
        <v>56.909090909090907</v>
      </c>
      <c r="L92" s="34">
        <f t="shared" ref="L92:L111" si="102">IF(I92="",F92,I92)</f>
        <v>11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62.151340647205707</v>
      </c>
      <c r="N92" s="57">
        <v>0</v>
      </c>
      <c r="O92" s="57">
        <v>0</v>
      </c>
      <c r="P92" s="61">
        <f t="shared" ref="P92:P111" si="103">-O92+L92+N92</f>
        <v>11</v>
      </c>
      <c r="Q92" s="40">
        <f>M92*N92</f>
        <v>0</v>
      </c>
      <c r="R92" s="40">
        <f>-M92*O92</f>
        <v>0</v>
      </c>
      <c r="S92" s="44">
        <f>M92*P92</f>
        <v>683.66474711926276</v>
      </c>
      <c r="T92" s="35">
        <f>P92</f>
        <v>11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67.497993140734977</v>
      </c>
      <c r="V92" s="57">
        <v>0</v>
      </c>
      <c r="W92" s="57">
        <v>0</v>
      </c>
      <c r="X92" s="61">
        <f t="shared" ref="X92:X111" si="104">-W92+T92+V92</f>
        <v>11</v>
      </c>
      <c r="Y92" s="40">
        <f>U92*V92</f>
        <v>0</v>
      </c>
      <c r="Z92" s="40">
        <f>-U92*W92</f>
        <v>0</v>
      </c>
      <c r="AA92" s="44">
        <f>U92*X92</f>
        <v>742.47792454808473</v>
      </c>
      <c r="AB92" s="35">
        <f>X92</f>
        <v>11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73.236089620206144</v>
      </c>
      <c r="AD92" s="57">
        <v>0</v>
      </c>
      <c r="AE92" s="57">
        <v>0</v>
      </c>
      <c r="AF92" s="61">
        <f t="shared" ref="AF92:AF111" si="105">-AE92+AB92+AD92</f>
        <v>11</v>
      </c>
      <c r="AG92" s="40">
        <f>AC92*AD92</f>
        <v>0</v>
      </c>
      <c r="AH92" s="40">
        <f>-AC92*AE92</f>
        <v>0</v>
      </c>
      <c r="AI92" s="44">
        <f>AC92*AF92</f>
        <v>805.59698582226758</v>
      </c>
      <c r="AJ92" s="35">
        <f t="shared" ref="AJ92:AJ111" si="106">AF92</f>
        <v>11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79.313323486058621</v>
      </c>
      <c r="AL92" s="57">
        <v>0</v>
      </c>
      <c r="AM92" s="57">
        <v>0</v>
      </c>
      <c r="AN92" s="61">
        <f t="shared" ref="AN92:AN111" si="107">-AM92+AJ92+AL92</f>
        <v>11</v>
      </c>
      <c r="AO92" s="40">
        <f>AK92*AL92</f>
        <v>0</v>
      </c>
      <c r="AP92" s="40">
        <f>-AK92*AM92</f>
        <v>0</v>
      </c>
      <c r="AQ92" s="44">
        <f>AK92*AN92</f>
        <v>872.44655834664479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848.04478999999992</v>
      </c>
      <c r="H93" s="35">
        <f t="shared" ref="H93:H111" si="108">IFERROR(G93/F93,0)</f>
        <v>0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1641.5784000000001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2134.0373899999986</v>
      </c>
      <c r="H95" s="35">
        <f t="shared" si="108"/>
        <v>0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1975.2263199999998</v>
      </c>
      <c r="H96" s="35">
        <f t="shared" si="108"/>
        <v>0</v>
      </c>
      <c r="I96" s="187">
        <v>3</v>
      </c>
      <c r="J96" s="212">
        <v>541</v>
      </c>
      <c r="K96" s="217">
        <f t="shared" si="109"/>
        <v>180.33333333333334</v>
      </c>
      <c r="L96" s="34">
        <f t="shared" si="102"/>
        <v>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196.85852209185813</v>
      </c>
      <c r="N96" s="57">
        <v>1</v>
      </c>
      <c r="O96" s="57">
        <v>0</v>
      </c>
      <c r="P96" s="61">
        <f t="shared" si="103"/>
        <v>4</v>
      </c>
      <c r="Q96" s="40">
        <f t="shared" si="110"/>
        <v>196.85852209185813</v>
      </c>
      <c r="R96" s="40">
        <f t="shared" si="111"/>
        <v>0</v>
      </c>
      <c r="S96" s="44">
        <f t="shared" si="112"/>
        <v>787.43408836743254</v>
      </c>
      <c r="T96" s="35">
        <f t="shared" si="113"/>
        <v>4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213.76870064018465</v>
      </c>
      <c r="V96" s="57">
        <v>0</v>
      </c>
      <c r="W96" s="57">
        <v>0</v>
      </c>
      <c r="X96" s="61">
        <f t="shared" si="104"/>
        <v>4</v>
      </c>
      <c r="Y96" s="40">
        <f t="shared" si="114"/>
        <v>0</v>
      </c>
      <c r="Z96" s="40">
        <f t="shared" si="115"/>
        <v>0</v>
      </c>
      <c r="AA96" s="44">
        <f t="shared" si="116"/>
        <v>855.07480256073859</v>
      </c>
      <c r="AB96" s="35">
        <f t="shared" si="117"/>
        <v>4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231.91455788616713</v>
      </c>
      <c r="AD96" s="57">
        <v>0</v>
      </c>
      <c r="AE96" s="57">
        <v>0</v>
      </c>
      <c r="AF96" s="61">
        <f t="shared" si="105"/>
        <v>4</v>
      </c>
      <c r="AG96" s="40">
        <f t="shared" si="118"/>
        <v>0</v>
      </c>
      <c r="AH96" s="40">
        <f t="shared" si="119"/>
        <v>0</v>
      </c>
      <c r="AI96" s="44">
        <f t="shared" si="120"/>
        <v>927.65823154466852</v>
      </c>
      <c r="AJ96" s="35">
        <f t="shared" si="106"/>
        <v>4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251.13009337964053</v>
      </c>
      <c r="AL96" s="57">
        <v>0</v>
      </c>
      <c r="AM96" s="57">
        <v>0</v>
      </c>
      <c r="AN96" s="61">
        <f t="shared" si="107"/>
        <v>4</v>
      </c>
      <c r="AO96" s="40">
        <f t="shared" si="121"/>
        <v>0</v>
      </c>
      <c r="AP96" s="40">
        <f t="shared" si="122"/>
        <v>0</v>
      </c>
      <c r="AQ96" s="44">
        <f t="shared" si="123"/>
        <v>1004.5203735185621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</v>
      </c>
      <c r="G97" s="35">
        <f>SUMIFS(WORKING!$AC$3:$AC$6802,WORKING!$A$3:$A$6802,Results!$D$3,WORKING!$B$3:$B$6802,Results!A97,WORKING!$C$3:$C$6802,Results!C97)/1000</f>
        <v>2990.9160899999997</v>
      </c>
      <c r="H97" s="35">
        <f t="shared" si="108"/>
        <v>2990.9160899999997</v>
      </c>
      <c r="I97" s="187">
        <v>5</v>
      </c>
      <c r="J97" s="212">
        <v>1051</v>
      </c>
      <c r="K97" s="217">
        <f t="shared" si="109"/>
        <v>210.2</v>
      </c>
      <c r="L97" s="34">
        <f t="shared" si="102"/>
        <v>5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229.50536181861207</v>
      </c>
      <c r="N97" s="57">
        <v>1</v>
      </c>
      <c r="O97" s="57">
        <v>0</v>
      </c>
      <c r="P97" s="61">
        <f t="shared" si="103"/>
        <v>6</v>
      </c>
      <c r="Q97" s="40">
        <f t="shared" si="110"/>
        <v>229.50536181861207</v>
      </c>
      <c r="R97" s="40">
        <f t="shared" si="111"/>
        <v>0</v>
      </c>
      <c r="S97" s="44">
        <f t="shared" si="112"/>
        <v>1377.0321709116724</v>
      </c>
      <c r="T97" s="35">
        <f t="shared" si="113"/>
        <v>6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249.23396900441907</v>
      </c>
      <c r="V97" s="57">
        <v>0</v>
      </c>
      <c r="W97" s="57">
        <v>0</v>
      </c>
      <c r="X97" s="61">
        <f t="shared" si="104"/>
        <v>6</v>
      </c>
      <c r="Y97" s="40">
        <f t="shared" si="114"/>
        <v>0</v>
      </c>
      <c r="Z97" s="40">
        <f t="shared" si="115"/>
        <v>0</v>
      </c>
      <c r="AA97" s="44">
        <f t="shared" si="116"/>
        <v>1495.4038140265143</v>
      </c>
      <c r="AB97" s="35">
        <f t="shared" si="117"/>
        <v>6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270.40553800630414</v>
      </c>
      <c r="AD97" s="57">
        <v>0</v>
      </c>
      <c r="AE97" s="57">
        <v>0</v>
      </c>
      <c r="AF97" s="61">
        <f t="shared" si="105"/>
        <v>6</v>
      </c>
      <c r="AG97" s="40">
        <f t="shared" si="118"/>
        <v>0</v>
      </c>
      <c r="AH97" s="40">
        <f t="shared" si="119"/>
        <v>0</v>
      </c>
      <c r="AI97" s="44">
        <f t="shared" si="120"/>
        <v>1622.4332280378248</v>
      </c>
      <c r="AJ97" s="35">
        <f t="shared" si="106"/>
        <v>6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292.82671210386263</v>
      </c>
      <c r="AL97" s="57">
        <v>0</v>
      </c>
      <c r="AM97" s="57">
        <v>0</v>
      </c>
      <c r="AN97" s="61">
        <f t="shared" si="107"/>
        <v>6</v>
      </c>
      <c r="AO97" s="40">
        <f t="shared" si="121"/>
        <v>0</v>
      </c>
      <c r="AP97" s="40">
        <f t="shared" si="122"/>
        <v>0</v>
      </c>
      <c r="AQ97" s="44">
        <f t="shared" si="123"/>
        <v>1756.9602726231758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10</v>
      </c>
      <c r="J98" s="212">
        <v>2880</v>
      </c>
      <c r="K98" s="217">
        <f t="shared" si="109"/>
        <v>288</v>
      </c>
      <c r="L98" s="34">
        <f t="shared" si="102"/>
        <v>10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309.26237314199159</v>
      </c>
      <c r="N98" s="57">
        <v>0</v>
      </c>
      <c r="O98" s="57">
        <v>0</v>
      </c>
      <c r="P98" s="61">
        <f t="shared" si="103"/>
        <v>10</v>
      </c>
      <c r="Q98" s="40">
        <f t="shared" si="110"/>
        <v>0</v>
      </c>
      <c r="R98" s="40">
        <f t="shared" si="111"/>
        <v>0</v>
      </c>
      <c r="S98" s="44">
        <f t="shared" si="112"/>
        <v>3092.6237314199161</v>
      </c>
      <c r="T98" s="35">
        <f t="shared" si="113"/>
        <v>10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330.92098178402631</v>
      </c>
      <c r="V98" s="57">
        <v>0</v>
      </c>
      <c r="W98" s="57">
        <v>0</v>
      </c>
      <c r="X98" s="61">
        <f t="shared" si="104"/>
        <v>10</v>
      </c>
      <c r="Y98" s="40">
        <f t="shared" si="114"/>
        <v>0</v>
      </c>
      <c r="Z98" s="40">
        <f t="shared" si="115"/>
        <v>0</v>
      </c>
      <c r="AA98" s="44">
        <f t="shared" si="116"/>
        <v>3309.209817840263</v>
      </c>
      <c r="AB98" s="35">
        <f t="shared" si="117"/>
        <v>10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353.76548936499029</v>
      </c>
      <c r="AD98" s="57">
        <v>0</v>
      </c>
      <c r="AE98" s="57">
        <v>0</v>
      </c>
      <c r="AF98" s="61">
        <f t="shared" si="105"/>
        <v>10</v>
      </c>
      <c r="AG98" s="40">
        <f t="shared" si="118"/>
        <v>0</v>
      </c>
      <c r="AH98" s="40">
        <f t="shared" si="119"/>
        <v>0</v>
      </c>
      <c r="AI98" s="44">
        <f t="shared" si="120"/>
        <v>3537.654893649903</v>
      </c>
      <c r="AJ98" s="35">
        <f t="shared" si="106"/>
        <v>10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377.47949358210457</v>
      </c>
      <c r="AL98" s="57">
        <v>0</v>
      </c>
      <c r="AM98" s="57">
        <v>0</v>
      </c>
      <c r="AN98" s="61">
        <f t="shared" si="107"/>
        <v>10</v>
      </c>
      <c r="AO98" s="40">
        <f t="shared" si="121"/>
        <v>0</v>
      </c>
      <c r="AP98" s="40">
        <f t="shared" si="122"/>
        <v>0</v>
      </c>
      <c r="AQ98" s="44">
        <f t="shared" si="123"/>
        <v>3774.7949358210458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215.37859999999998</v>
      </c>
      <c r="H99" s="35">
        <f t="shared" si="108"/>
        <v>0</v>
      </c>
      <c r="I99" s="187">
        <v>2</v>
      </c>
      <c r="J99" s="212">
        <v>629</v>
      </c>
      <c r="K99" s="217">
        <f t="shared" si="109"/>
        <v>314.5</v>
      </c>
      <c r="L99" s="34">
        <f t="shared" si="102"/>
        <v>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342.59941853704538</v>
      </c>
      <c r="N99" s="57">
        <v>4</v>
      </c>
      <c r="O99" s="57">
        <v>0</v>
      </c>
      <c r="P99" s="61">
        <f t="shared" si="103"/>
        <v>6</v>
      </c>
      <c r="Q99" s="40">
        <f t="shared" si="110"/>
        <v>1370.3976741481815</v>
      </c>
      <c r="R99" s="40">
        <f t="shared" si="111"/>
        <v>0</v>
      </c>
      <c r="S99" s="44">
        <f t="shared" si="112"/>
        <v>2055.5965112222721</v>
      </c>
      <c r="T99" s="35">
        <f t="shared" si="113"/>
        <v>6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371.80706862845</v>
      </c>
      <c r="V99" s="57">
        <v>0</v>
      </c>
      <c r="W99" s="57">
        <v>0</v>
      </c>
      <c r="X99" s="61">
        <f t="shared" si="104"/>
        <v>6</v>
      </c>
      <c r="Y99" s="40">
        <f t="shared" si="114"/>
        <v>0</v>
      </c>
      <c r="Z99" s="40">
        <f t="shared" si="115"/>
        <v>0</v>
      </c>
      <c r="AA99" s="44">
        <f t="shared" si="116"/>
        <v>2230.8424117707</v>
      </c>
      <c r="AB99" s="35">
        <f t="shared" si="117"/>
        <v>6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403.12772424339028</v>
      </c>
      <c r="AD99" s="57">
        <v>0</v>
      </c>
      <c r="AE99" s="57">
        <v>0</v>
      </c>
      <c r="AF99" s="61">
        <f t="shared" si="105"/>
        <v>6</v>
      </c>
      <c r="AG99" s="40">
        <f t="shared" si="118"/>
        <v>0</v>
      </c>
      <c r="AH99" s="40">
        <f t="shared" si="119"/>
        <v>0</v>
      </c>
      <c r="AI99" s="44">
        <f t="shared" si="120"/>
        <v>2418.7663454603417</v>
      </c>
      <c r="AJ99" s="35">
        <f t="shared" si="106"/>
        <v>6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436.2692060025704</v>
      </c>
      <c r="AL99" s="57">
        <v>0</v>
      </c>
      <c r="AM99" s="57">
        <v>0</v>
      </c>
      <c r="AN99" s="61">
        <f t="shared" si="107"/>
        <v>6</v>
      </c>
      <c r="AO99" s="40">
        <f t="shared" si="121"/>
        <v>0</v>
      </c>
      <c r="AP99" s="40">
        <f t="shared" si="122"/>
        <v>0</v>
      </c>
      <c r="AQ99" s="44">
        <f t="shared" si="123"/>
        <v>2617.6152360154224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487.24905999999999</v>
      </c>
      <c r="H101" s="35">
        <f t="shared" si="108"/>
        <v>0</v>
      </c>
      <c r="I101" s="187">
        <v>32</v>
      </c>
      <c r="J101" s="212">
        <v>15185</v>
      </c>
      <c r="K101" s="217">
        <f t="shared" si="109"/>
        <v>474.53125</v>
      </c>
      <c r="L101" s="34">
        <f t="shared" si="102"/>
        <v>32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517.38592127569621</v>
      </c>
      <c r="N101" s="57">
        <v>0</v>
      </c>
      <c r="O101" s="57">
        <v>0</v>
      </c>
      <c r="P101" s="61">
        <f t="shared" si="103"/>
        <v>32</v>
      </c>
      <c r="Q101" s="40">
        <f t="shared" si="110"/>
        <v>0</v>
      </c>
      <c r="R101" s="40">
        <f t="shared" si="111"/>
        <v>0</v>
      </c>
      <c r="S101" s="44">
        <f t="shared" si="112"/>
        <v>16556.349480822279</v>
      </c>
      <c r="T101" s="35">
        <f t="shared" si="113"/>
        <v>32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561.63169718478241</v>
      </c>
      <c r="V101" s="57">
        <v>0</v>
      </c>
      <c r="W101" s="57">
        <v>0</v>
      </c>
      <c r="X101" s="61">
        <f t="shared" si="104"/>
        <v>32</v>
      </c>
      <c r="Y101" s="40">
        <f t="shared" si="114"/>
        <v>0</v>
      </c>
      <c r="Z101" s="40">
        <f t="shared" si="115"/>
        <v>0</v>
      </c>
      <c r="AA101" s="44">
        <f t="shared" si="116"/>
        <v>17972.214309913037</v>
      </c>
      <c r="AB101" s="35">
        <f t="shared" si="117"/>
        <v>32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609.09184463040344</v>
      </c>
      <c r="AD101" s="57">
        <v>0</v>
      </c>
      <c r="AE101" s="57">
        <v>0</v>
      </c>
      <c r="AF101" s="61">
        <f t="shared" si="105"/>
        <v>32</v>
      </c>
      <c r="AG101" s="40">
        <f t="shared" si="118"/>
        <v>0</v>
      </c>
      <c r="AH101" s="40">
        <f t="shared" si="119"/>
        <v>0</v>
      </c>
      <c r="AI101" s="44">
        <f t="shared" si="120"/>
        <v>19490.93902817291</v>
      </c>
      <c r="AJ101" s="35">
        <f t="shared" si="106"/>
        <v>32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659.32745525424275</v>
      </c>
      <c r="AL101" s="57">
        <v>0</v>
      </c>
      <c r="AM101" s="57">
        <v>0</v>
      </c>
      <c r="AN101" s="61">
        <f t="shared" si="107"/>
        <v>32</v>
      </c>
      <c r="AO101" s="40">
        <f t="shared" si="121"/>
        <v>0</v>
      </c>
      <c r="AP101" s="40">
        <f t="shared" si="122"/>
        <v>0</v>
      </c>
      <c r="AQ101" s="44">
        <f t="shared" si="123"/>
        <v>21098.478568135768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0</v>
      </c>
      <c r="J102" s="212">
        <v>0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14</v>
      </c>
      <c r="J103" s="212">
        <v>9536</v>
      </c>
      <c r="K103" s="217">
        <f t="shared" si="109"/>
        <v>681.14285714285711</v>
      </c>
      <c r="L103" s="34">
        <f t="shared" si="102"/>
        <v>14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732.90971428571424</v>
      </c>
      <c r="N103" s="57">
        <v>4</v>
      </c>
      <c r="O103" s="57">
        <v>0</v>
      </c>
      <c r="P103" s="61">
        <f t="shared" si="103"/>
        <v>18</v>
      </c>
      <c r="Q103" s="40">
        <f t="shared" si="110"/>
        <v>2931.638857142857</v>
      </c>
      <c r="R103" s="40">
        <f t="shared" si="111"/>
        <v>0</v>
      </c>
      <c r="S103" s="44">
        <f t="shared" si="112"/>
        <v>13192.374857142857</v>
      </c>
      <c r="T103" s="35">
        <f t="shared" si="113"/>
        <v>18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784.21339428571434</v>
      </c>
      <c r="V103" s="57">
        <v>0</v>
      </c>
      <c r="W103" s="57">
        <v>0</v>
      </c>
      <c r="X103" s="61">
        <f t="shared" si="104"/>
        <v>18</v>
      </c>
      <c r="Y103" s="40">
        <f t="shared" si="114"/>
        <v>0</v>
      </c>
      <c r="Z103" s="40">
        <f t="shared" si="115"/>
        <v>0</v>
      </c>
      <c r="AA103" s="44">
        <f t="shared" si="116"/>
        <v>14115.841097142858</v>
      </c>
      <c r="AB103" s="35">
        <f t="shared" si="117"/>
        <v>18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838.32411849142864</v>
      </c>
      <c r="AD103" s="57">
        <v>0</v>
      </c>
      <c r="AE103" s="57">
        <v>0</v>
      </c>
      <c r="AF103" s="61">
        <f t="shared" si="105"/>
        <v>18</v>
      </c>
      <c r="AG103" s="40">
        <f t="shared" si="118"/>
        <v>0</v>
      </c>
      <c r="AH103" s="40">
        <f t="shared" si="119"/>
        <v>0</v>
      </c>
      <c r="AI103" s="44">
        <f t="shared" si="120"/>
        <v>15089.834132845715</v>
      </c>
      <c r="AJ103" s="35">
        <f t="shared" si="106"/>
        <v>18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894.49183443035429</v>
      </c>
      <c r="AL103" s="57">
        <v>0</v>
      </c>
      <c r="AM103" s="57">
        <v>0</v>
      </c>
      <c r="AN103" s="61">
        <f t="shared" si="107"/>
        <v>18</v>
      </c>
      <c r="AO103" s="40">
        <f t="shared" si="121"/>
        <v>0</v>
      </c>
      <c r="AP103" s="40">
        <f t="shared" si="122"/>
        <v>0</v>
      </c>
      <c r="AQ103" s="44">
        <f t="shared" si="123"/>
        <v>16100.853019746377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8</v>
      </c>
      <c r="J104" s="212">
        <v>7214</v>
      </c>
      <c r="K104" s="217">
        <f t="shared" si="109"/>
        <v>901.75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931.50774999999987</v>
      </c>
      <c r="N104" s="57">
        <v>3</v>
      </c>
      <c r="O104" s="57">
        <v>0</v>
      </c>
      <c r="P104" s="61">
        <f t="shared" si="103"/>
        <v>11</v>
      </c>
      <c r="Q104" s="40">
        <f t="shared" si="110"/>
        <v>2794.5232499999997</v>
      </c>
      <c r="R104" s="40">
        <f t="shared" si="111"/>
        <v>0</v>
      </c>
      <c r="S104" s="44">
        <f t="shared" si="112"/>
        <v>10246.585249999998</v>
      </c>
      <c r="T104" s="35">
        <f t="shared" si="113"/>
        <v>11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987.39821499999994</v>
      </c>
      <c r="V104" s="57">
        <v>0</v>
      </c>
      <c r="W104" s="57">
        <v>0</v>
      </c>
      <c r="X104" s="61">
        <f t="shared" si="104"/>
        <v>11</v>
      </c>
      <c r="Y104" s="40">
        <f t="shared" si="114"/>
        <v>0</v>
      </c>
      <c r="Z104" s="40">
        <f t="shared" si="115"/>
        <v>0</v>
      </c>
      <c r="AA104" s="44">
        <f t="shared" si="116"/>
        <v>10861.380364999999</v>
      </c>
      <c r="AB104" s="35">
        <f t="shared" si="117"/>
        <v>11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1045.6547096849999</v>
      </c>
      <c r="AD104" s="57">
        <v>0</v>
      </c>
      <c r="AE104" s="57">
        <v>0</v>
      </c>
      <c r="AF104" s="61">
        <f t="shared" si="105"/>
        <v>11</v>
      </c>
      <c r="AG104" s="40">
        <f t="shared" si="118"/>
        <v>0</v>
      </c>
      <c r="AH104" s="40">
        <f t="shared" si="119"/>
        <v>0</v>
      </c>
      <c r="AI104" s="44">
        <f t="shared" si="120"/>
        <v>11502.201806534998</v>
      </c>
      <c r="AJ104" s="35">
        <f t="shared" si="106"/>
        <v>11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1105.2570281370449</v>
      </c>
      <c r="AL104" s="57">
        <v>0</v>
      </c>
      <c r="AM104" s="57">
        <v>0</v>
      </c>
      <c r="AN104" s="61">
        <f t="shared" si="107"/>
        <v>11</v>
      </c>
      <c r="AO104" s="40">
        <f t="shared" si="121"/>
        <v>0</v>
      </c>
      <c r="AP104" s="40">
        <f t="shared" si="122"/>
        <v>0</v>
      </c>
      <c r="AQ104" s="44">
        <f t="shared" si="123"/>
        <v>12157.827309507495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3</v>
      </c>
      <c r="J105" s="212">
        <v>3362</v>
      </c>
      <c r="K105" s="217">
        <f t="shared" si="109"/>
        <v>1120.6666666666667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1157.6486666666667</v>
      </c>
      <c r="N105" s="57">
        <v>2</v>
      </c>
      <c r="O105" s="57">
        <v>0</v>
      </c>
      <c r="P105" s="61">
        <f t="shared" si="103"/>
        <v>5</v>
      </c>
      <c r="Q105" s="40">
        <f t="shared" si="110"/>
        <v>2315.2973333333334</v>
      </c>
      <c r="R105" s="40">
        <f t="shared" si="111"/>
        <v>0</v>
      </c>
      <c r="S105" s="44">
        <f t="shared" si="112"/>
        <v>5788.2433333333338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1227.1075866666667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6135.537933333334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1299.50693428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6497.5346713999998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1373.5788295339598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6867.8941476697992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1</v>
      </c>
      <c r="J106" s="212">
        <v>1456</v>
      </c>
      <c r="K106" s="217">
        <f t="shared" si="109"/>
        <v>1456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1504.0479999999998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1504.0479999999998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1594.2908799999998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1594.2908799999998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1688.3540419199996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1688.3540419199996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1784.5902223094395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1784.5902223094395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</v>
      </c>
      <c r="G112" s="41">
        <f>SUM(G92:G111)</f>
        <v>10933.08376</v>
      </c>
      <c r="H112" s="41">
        <f>IFERROR(G112/F112,0)</f>
        <v>10933.08376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89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42480</v>
      </c>
      <c r="K112" s="41">
        <f>IFERROR(J112/I112,"")</f>
        <v>477.30337078651684</v>
      </c>
      <c r="L112" s="41">
        <f>SUM(L92:L111)</f>
        <v>89</v>
      </c>
      <c r="M112" s="41">
        <f>IFERROR(S112/P112,0)</f>
        <v>531.57646317633669</v>
      </c>
      <c r="N112" s="41">
        <f t="shared" ref="N112:T112" si="124">SUM(N92:N111)</f>
        <v>15</v>
      </c>
      <c r="O112" s="41">
        <f t="shared" si="124"/>
        <v>0</v>
      </c>
      <c r="P112" s="41">
        <f t="shared" si="124"/>
        <v>104</v>
      </c>
      <c r="Q112" s="41">
        <f t="shared" si="124"/>
        <v>9838.2209985348418</v>
      </c>
      <c r="R112" s="41">
        <f t="shared" si="124"/>
        <v>0</v>
      </c>
      <c r="S112" s="45">
        <f t="shared" si="124"/>
        <v>55283.95217033902</v>
      </c>
      <c r="T112" s="41">
        <f t="shared" si="124"/>
        <v>104</v>
      </c>
      <c r="U112" s="41">
        <f>IFERROR(AA112/X112,0)</f>
        <v>570.31032073207234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104</v>
      </c>
      <c r="Y112" s="41">
        <f t="shared" si="125"/>
        <v>0</v>
      </c>
      <c r="Z112" s="41">
        <f t="shared" si="125"/>
        <v>0</v>
      </c>
      <c r="AA112" s="45">
        <f t="shared" si="125"/>
        <v>59312.273356135527</v>
      </c>
      <c r="AB112" s="41">
        <f t="shared" si="125"/>
        <v>104</v>
      </c>
      <c r="AC112" s="41">
        <f>IFERROR(AI112/AF112,0)</f>
        <v>611.35551312873679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104</v>
      </c>
      <c r="AG112" s="41">
        <f t="shared" si="126"/>
        <v>0</v>
      </c>
      <c r="AH112" s="41">
        <f t="shared" si="126"/>
        <v>0</v>
      </c>
      <c r="AI112" s="45">
        <f t="shared" si="126"/>
        <v>63580.973365388629</v>
      </c>
      <c r="AJ112" s="41">
        <f t="shared" si="126"/>
        <v>104</v>
      </c>
      <c r="AK112" s="41">
        <f>IFERROR(AQ112/AN112,0)</f>
        <v>654.19212157397828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104</v>
      </c>
      <c r="AO112" s="41">
        <f t="shared" si="127"/>
        <v>0</v>
      </c>
      <c r="AP112" s="41">
        <f t="shared" si="127"/>
        <v>0</v>
      </c>
      <c r="AQ112" s="45">
        <f t="shared" si="127"/>
        <v>68035.980643693736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58256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62863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67464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72591.26400000001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2972.0478296609799</v>
      </c>
      <c r="T114" s="39"/>
      <c r="U114" s="39"/>
      <c r="V114" s="53"/>
      <c r="W114" s="53"/>
      <c r="X114" s="110"/>
      <c r="Y114" s="39"/>
      <c r="Z114" s="39"/>
      <c r="AA114" s="54">
        <f>AA113-AA112</f>
        <v>3550.7266438644729</v>
      </c>
      <c r="AB114" s="39"/>
      <c r="AC114" s="53"/>
      <c r="AD114" s="53"/>
      <c r="AE114" s="110"/>
      <c r="AF114" s="39"/>
      <c r="AG114" s="39"/>
      <c r="AH114" s="39"/>
      <c r="AI114" s="54">
        <f>AI113-AI112</f>
        <v>3883.0266346113713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4555.2833563062741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University Education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4</v>
      </c>
      <c r="J120" s="211">
        <v>275</v>
      </c>
      <c r="K120" s="217">
        <f>IFERROR(IF(J120="",G120,J120)/IF(I120="",F120,I120),"")</f>
        <v>68.75</v>
      </c>
      <c r="L120" s="34">
        <f t="shared" ref="L120:L139" si="128">IF(I120="",F120,I120)</f>
        <v>4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73.825653310805279</v>
      </c>
      <c r="N120" s="57">
        <v>0</v>
      </c>
      <c r="O120" s="57">
        <v>0</v>
      </c>
      <c r="P120" s="61">
        <f t="shared" ref="P120:P139" si="129">-O120+L120+N120</f>
        <v>4</v>
      </c>
      <c r="Q120" s="40">
        <f>M120*N120</f>
        <v>0</v>
      </c>
      <c r="R120" s="40">
        <f>-M120*O120</f>
        <v>0</v>
      </c>
      <c r="S120" s="44">
        <f>M120*P120</f>
        <v>295.30261324322112</v>
      </c>
      <c r="T120" s="35">
        <f>P120</f>
        <v>4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78.99589408906877</v>
      </c>
      <c r="V120" s="57">
        <v>0</v>
      </c>
      <c r="W120" s="57">
        <v>0</v>
      </c>
      <c r="X120" s="61">
        <f t="shared" ref="X120:X139" si="130">-W120+T120+V120</f>
        <v>4</v>
      </c>
      <c r="Y120" s="40">
        <f>U120*V120</f>
        <v>0</v>
      </c>
      <c r="Z120" s="40">
        <f>-U120*W120</f>
        <v>0</v>
      </c>
      <c r="AA120" s="44">
        <f>U120*X120</f>
        <v>315.98357635627508</v>
      </c>
      <c r="AB120" s="35">
        <f>X120</f>
        <v>4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84.449227061955128</v>
      </c>
      <c r="AD120" s="57">
        <v>0</v>
      </c>
      <c r="AE120" s="57">
        <v>0</v>
      </c>
      <c r="AF120" s="61">
        <f t="shared" ref="AF120:AF139" si="131">-AE120+AB120+AD120</f>
        <v>4</v>
      </c>
      <c r="AG120" s="40">
        <f>AC120*AD120</f>
        <v>0</v>
      </c>
      <c r="AH120" s="40">
        <f>-AC120*AE120</f>
        <v>0</v>
      </c>
      <c r="AI120" s="44">
        <f>AC120*AF120</f>
        <v>337.79690824782051</v>
      </c>
      <c r="AJ120" s="35">
        <f t="shared" ref="AJ120:AJ139" si="132">AF120</f>
        <v>4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90.110122165866969</v>
      </c>
      <c r="AL120" s="57">
        <v>0</v>
      </c>
      <c r="AM120" s="57">
        <v>0</v>
      </c>
      <c r="AN120" s="61">
        <f t="shared" ref="AN120:AN139" si="133">-AM120+AJ120+AL120</f>
        <v>4</v>
      </c>
      <c r="AO120" s="40">
        <f>AK120*AL120</f>
        <v>0</v>
      </c>
      <c r="AP120" s="40">
        <f>-AK120*AM120</f>
        <v>0</v>
      </c>
      <c r="AQ120" s="44">
        <f>AK120*AN120</f>
        <v>360.44048866346787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6</v>
      </c>
      <c r="J124" s="212">
        <v>1557</v>
      </c>
      <c r="K124" s="217">
        <f t="shared" si="135"/>
        <v>259.5</v>
      </c>
      <c r="L124" s="34">
        <f t="shared" si="128"/>
        <v>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278.6582841331487</v>
      </c>
      <c r="N124" s="57">
        <v>0</v>
      </c>
      <c r="O124" s="57">
        <v>0</v>
      </c>
      <c r="P124" s="61">
        <f t="shared" si="129"/>
        <v>6</v>
      </c>
      <c r="Q124" s="40">
        <f t="shared" si="136"/>
        <v>0</v>
      </c>
      <c r="R124" s="40">
        <f t="shared" si="137"/>
        <v>0</v>
      </c>
      <c r="S124" s="44">
        <f t="shared" si="138"/>
        <v>1671.9497047988921</v>
      </c>
      <c r="T124" s="35">
        <f t="shared" si="139"/>
        <v>6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298.17359296164875</v>
      </c>
      <c r="V124" s="57">
        <v>0</v>
      </c>
      <c r="W124" s="57">
        <v>0</v>
      </c>
      <c r="X124" s="61">
        <f t="shared" si="130"/>
        <v>6</v>
      </c>
      <c r="Y124" s="40">
        <f t="shared" si="140"/>
        <v>0</v>
      </c>
      <c r="Z124" s="40">
        <f t="shared" si="141"/>
        <v>0</v>
      </c>
      <c r="AA124" s="44">
        <f t="shared" si="142"/>
        <v>1789.0415577698925</v>
      </c>
      <c r="AB124" s="35">
        <f t="shared" si="143"/>
        <v>6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318.75744614657981</v>
      </c>
      <c r="AD124" s="57">
        <v>0</v>
      </c>
      <c r="AE124" s="57">
        <v>0</v>
      </c>
      <c r="AF124" s="61">
        <f t="shared" si="131"/>
        <v>6</v>
      </c>
      <c r="AG124" s="40">
        <f t="shared" si="144"/>
        <v>0</v>
      </c>
      <c r="AH124" s="40">
        <f t="shared" si="145"/>
        <v>0</v>
      </c>
      <c r="AI124" s="44">
        <f t="shared" si="146"/>
        <v>1912.5446768794789</v>
      </c>
      <c r="AJ124" s="35">
        <f t="shared" si="132"/>
        <v>6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340.12475202970887</v>
      </c>
      <c r="AL124" s="57">
        <v>0</v>
      </c>
      <c r="AM124" s="57">
        <v>0</v>
      </c>
      <c r="AN124" s="61">
        <f t="shared" si="133"/>
        <v>6</v>
      </c>
      <c r="AO124" s="40">
        <f t="shared" si="147"/>
        <v>0</v>
      </c>
      <c r="AP124" s="40">
        <f t="shared" si="148"/>
        <v>0</v>
      </c>
      <c r="AQ124" s="44">
        <f t="shared" si="149"/>
        <v>2040.7485121782533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9</v>
      </c>
      <c r="J125" s="212">
        <v>2175</v>
      </c>
      <c r="K125" s="217">
        <f t="shared" si="135"/>
        <v>241.66666666666666</v>
      </c>
      <c r="L125" s="34">
        <f t="shared" si="128"/>
        <v>9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259.50835709252766</v>
      </c>
      <c r="N125" s="57">
        <v>1</v>
      </c>
      <c r="O125" s="57">
        <v>0</v>
      </c>
      <c r="P125" s="61">
        <f t="shared" si="129"/>
        <v>10</v>
      </c>
      <c r="Q125" s="40">
        <f t="shared" si="136"/>
        <v>259.50835709252766</v>
      </c>
      <c r="R125" s="40">
        <f t="shared" si="137"/>
        <v>0</v>
      </c>
      <c r="S125" s="44">
        <f t="shared" si="138"/>
        <v>2595.0835709252765</v>
      </c>
      <c r="T125" s="35">
        <f t="shared" si="139"/>
        <v>10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277.68253679793872</v>
      </c>
      <c r="V125" s="57">
        <v>0</v>
      </c>
      <c r="W125" s="57">
        <v>0</v>
      </c>
      <c r="X125" s="61">
        <f t="shared" si="130"/>
        <v>10</v>
      </c>
      <c r="Y125" s="40">
        <f t="shared" si="140"/>
        <v>0</v>
      </c>
      <c r="Z125" s="40">
        <f t="shared" si="141"/>
        <v>0</v>
      </c>
      <c r="AA125" s="44">
        <f t="shared" si="142"/>
        <v>2776.825367979387</v>
      </c>
      <c r="AB125" s="35">
        <f t="shared" si="143"/>
        <v>10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296.85182846020592</v>
      </c>
      <c r="AD125" s="57">
        <v>0</v>
      </c>
      <c r="AE125" s="57">
        <v>0</v>
      </c>
      <c r="AF125" s="61">
        <f t="shared" si="131"/>
        <v>10</v>
      </c>
      <c r="AG125" s="40">
        <f t="shared" si="144"/>
        <v>0</v>
      </c>
      <c r="AH125" s="40">
        <f t="shared" si="145"/>
        <v>0</v>
      </c>
      <c r="AI125" s="44">
        <f t="shared" si="146"/>
        <v>2968.5182846020593</v>
      </c>
      <c r="AJ125" s="35">
        <f t="shared" si="132"/>
        <v>10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316.75073246183541</v>
      </c>
      <c r="AL125" s="57">
        <v>0</v>
      </c>
      <c r="AM125" s="57">
        <v>0</v>
      </c>
      <c r="AN125" s="61">
        <f t="shared" si="133"/>
        <v>10</v>
      </c>
      <c r="AO125" s="40">
        <f t="shared" si="147"/>
        <v>0</v>
      </c>
      <c r="AP125" s="40">
        <f t="shared" si="148"/>
        <v>0</v>
      </c>
      <c r="AQ125" s="44">
        <f t="shared" si="149"/>
        <v>3167.5073246183542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>
        <v>16</v>
      </c>
      <c r="J126" s="212">
        <v>4972</v>
      </c>
      <c r="K126" s="217">
        <f t="shared" si="135"/>
        <v>310.75</v>
      </c>
      <c r="L126" s="34">
        <f t="shared" si="128"/>
        <v>16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333.69195296483986</v>
      </c>
      <c r="N126" s="57">
        <v>4</v>
      </c>
      <c r="O126" s="57">
        <v>0</v>
      </c>
      <c r="P126" s="61">
        <f t="shared" si="129"/>
        <v>20</v>
      </c>
      <c r="Q126" s="40">
        <f t="shared" si="136"/>
        <v>1334.7678118593594</v>
      </c>
      <c r="R126" s="40">
        <f t="shared" si="137"/>
        <v>0</v>
      </c>
      <c r="S126" s="44">
        <f t="shared" si="138"/>
        <v>6673.8390592967971</v>
      </c>
      <c r="T126" s="35">
        <f t="shared" si="139"/>
        <v>20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357.06144128259086</v>
      </c>
      <c r="V126" s="57">
        <v>0</v>
      </c>
      <c r="W126" s="57">
        <v>0</v>
      </c>
      <c r="X126" s="61">
        <f t="shared" si="130"/>
        <v>20</v>
      </c>
      <c r="Y126" s="40">
        <f t="shared" si="140"/>
        <v>0</v>
      </c>
      <c r="Z126" s="40">
        <f t="shared" si="141"/>
        <v>0</v>
      </c>
      <c r="AA126" s="44">
        <f t="shared" si="142"/>
        <v>7141.2288256518168</v>
      </c>
      <c r="AB126" s="35">
        <f t="shared" si="143"/>
        <v>20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381.71050632003721</v>
      </c>
      <c r="AD126" s="57">
        <v>0</v>
      </c>
      <c r="AE126" s="57">
        <v>0</v>
      </c>
      <c r="AF126" s="61">
        <f t="shared" si="131"/>
        <v>20</v>
      </c>
      <c r="AG126" s="40">
        <f t="shared" si="144"/>
        <v>0</v>
      </c>
      <c r="AH126" s="40">
        <f t="shared" si="145"/>
        <v>0</v>
      </c>
      <c r="AI126" s="44">
        <f t="shared" si="146"/>
        <v>7634.2101264007442</v>
      </c>
      <c r="AJ126" s="35">
        <f t="shared" si="132"/>
        <v>20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407.29775218971872</v>
      </c>
      <c r="AL126" s="57">
        <v>0</v>
      </c>
      <c r="AM126" s="57">
        <v>0</v>
      </c>
      <c r="AN126" s="61">
        <f t="shared" si="133"/>
        <v>20</v>
      </c>
      <c r="AO126" s="40">
        <f t="shared" si="147"/>
        <v>0</v>
      </c>
      <c r="AP126" s="40">
        <f t="shared" si="148"/>
        <v>0</v>
      </c>
      <c r="AQ126" s="44">
        <f t="shared" si="149"/>
        <v>8145.9550437943744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4</v>
      </c>
      <c r="J127" s="212">
        <v>1342</v>
      </c>
      <c r="K127" s="217">
        <f t="shared" si="135"/>
        <v>335.5</v>
      </c>
      <c r="L127" s="34">
        <f t="shared" si="128"/>
        <v>4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360.2691881567298</v>
      </c>
      <c r="N127" s="57">
        <v>7</v>
      </c>
      <c r="O127" s="57">
        <v>0</v>
      </c>
      <c r="P127" s="61">
        <f t="shared" si="129"/>
        <v>11</v>
      </c>
      <c r="Q127" s="40">
        <f t="shared" si="136"/>
        <v>2521.8843170971086</v>
      </c>
      <c r="R127" s="40">
        <f t="shared" si="137"/>
        <v>0</v>
      </c>
      <c r="S127" s="44">
        <f t="shared" si="138"/>
        <v>3962.9610697240278</v>
      </c>
      <c r="T127" s="35">
        <f t="shared" si="139"/>
        <v>11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385.49996315465563</v>
      </c>
      <c r="V127" s="57">
        <v>0</v>
      </c>
      <c r="W127" s="57">
        <v>0</v>
      </c>
      <c r="X127" s="61">
        <f t="shared" si="130"/>
        <v>11</v>
      </c>
      <c r="Y127" s="40">
        <f t="shared" si="140"/>
        <v>0</v>
      </c>
      <c r="Z127" s="40">
        <f t="shared" si="141"/>
        <v>0</v>
      </c>
      <c r="AA127" s="44">
        <f t="shared" si="142"/>
        <v>4240.4995947012121</v>
      </c>
      <c r="AB127" s="35">
        <f t="shared" si="143"/>
        <v>11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412.1122280623411</v>
      </c>
      <c r="AD127" s="57">
        <v>0</v>
      </c>
      <c r="AE127" s="57">
        <v>0</v>
      </c>
      <c r="AF127" s="61">
        <f t="shared" si="131"/>
        <v>11</v>
      </c>
      <c r="AG127" s="40">
        <f t="shared" si="144"/>
        <v>0</v>
      </c>
      <c r="AH127" s="40">
        <f t="shared" si="145"/>
        <v>0</v>
      </c>
      <c r="AI127" s="44">
        <f t="shared" si="146"/>
        <v>4533.2345086857522</v>
      </c>
      <c r="AJ127" s="35">
        <f t="shared" si="132"/>
        <v>11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439.73739616943084</v>
      </c>
      <c r="AL127" s="57">
        <v>0</v>
      </c>
      <c r="AM127" s="57">
        <v>0</v>
      </c>
      <c r="AN127" s="61">
        <f t="shared" si="133"/>
        <v>11</v>
      </c>
      <c r="AO127" s="40">
        <f t="shared" si="147"/>
        <v>0</v>
      </c>
      <c r="AP127" s="40">
        <f t="shared" si="148"/>
        <v>0</v>
      </c>
      <c r="AQ127" s="44">
        <f t="shared" si="149"/>
        <v>4837.1113578637396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2</v>
      </c>
      <c r="J128" s="212">
        <v>994</v>
      </c>
      <c r="K128" s="217">
        <f t="shared" si="135"/>
        <v>497</v>
      </c>
      <c r="L128" s="34">
        <f t="shared" si="128"/>
        <v>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533.69235920683968</v>
      </c>
      <c r="N128" s="57">
        <v>0</v>
      </c>
      <c r="O128" s="57">
        <v>0</v>
      </c>
      <c r="P128" s="61">
        <f t="shared" si="129"/>
        <v>2</v>
      </c>
      <c r="Q128" s="40">
        <f t="shared" si="136"/>
        <v>0</v>
      </c>
      <c r="R128" s="40">
        <f t="shared" si="137"/>
        <v>0</v>
      </c>
      <c r="S128" s="44">
        <f t="shared" si="138"/>
        <v>1067.3847184136794</v>
      </c>
      <c r="T128" s="35">
        <f t="shared" si="139"/>
        <v>2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571.06849981479547</v>
      </c>
      <c r="V128" s="57">
        <v>0</v>
      </c>
      <c r="W128" s="57">
        <v>0</v>
      </c>
      <c r="X128" s="61">
        <f t="shared" si="130"/>
        <v>2</v>
      </c>
      <c r="Y128" s="40">
        <f t="shared" si="140"/>
        <v>0</v>
      </c>
      <c r="Z128" s="40">
        <f t="shared" si="141"/>
        <v>0</v>
      </c>
      <c r="AA128" s="44">
        <f t="shared" si="142"/>
        <v>1142.1369996295909</v>
      </c>
      <c r="AB128" s="35">
        <f t="shared" si="143"/>
        <v>2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610.491139633334</v>
      </c>
      <c r="AD128" s="57">
        <v>0</v>
      </c>
      <c r="AE128" s="57">
        <v>0</v>
      </c>
      <c r="AF128" s="61">
        <f t="shared" si="131"/>
        <v>2</v>
      </c>
      <c r="AG128" s="40">
        <f t="shared" si="144"/>
        <v>0</v>
      </c>
      <c r="AH128" s="40">
        <f t="shared" si="145"/>
        <v>0</v>
      </c>
      <c r="AI128" s="44">
        <f t="shared" si="146"/>
        <v>1220.982279266668</v>
      </c>
      <c r="AJ128" s="35">
        <f t="shared" si="132"/>
        <v>2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651.41426496634028</v>
      </c>
      <c r="AL128" s="57">
        <v>0</v>
      </c>
      <c r="AM128" s="57">
        <v>0</v>
      </c>
      <c r="AN128" s="61">
        <f t="shared" si="133"/>
        <v>2</v>
      </c>
      <c r="AO128" s="40">
        <f t="shared" si="147"/>
        <v>0</v>
      </c>
      <c r="AP128" s="40">
        <f t="shared" si="148"/>
        <v>0</v>
      </c>
      <c r="AQ128" s="44">
        <f t="shared" si="149"/>
        <v>1302.8285299326806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>
        <v>10</v>
      </c>
      <c r="J129" s="212">
        <v>5478</v>
      </c>
      <c r="K129" s="217">
        <f t="shared" si="135"/>
        <v>547.79999999999995</v>
      </c>
      <c r="L129" s="34">
        <f t="shared" si="128"/>
        <v>10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588.24280558049645</v>
      </c>
      <c r="N129" s="57">
        <v>0</v>
      </c>
      <c r="O129" s="57">
        <v>0</v>
      </c>
      <c r="P129" s="61">
        <f t="shared" si="129"/>
        <v>10</v>
      </c>
      <c r="Q129" s="40">
        <f t="shared" si="136"/>
        <v>0</v>
      </c>
      <c r="R129" s="40">
        <f t="shared" si="137"/>
        <v>0</v>
      </c>
      <c r="S129" s="44">
        <f t="shared" si="138"/>
        <v>5882.428055804965</v>
      </c>
      <c r="T129" s="35">
        <f t="shared" si="139"/>
        <v>10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629.43928410169997</v>
      </c>
      <c r="V129" s="57">
        <v>0</v>
      </c>
      <c r="W129" s="57">
        <v>0</v>
      </c>
      <c r="X129" s="61">
        <f t="shared" si="130"/>
        <v>10</v>
      </c>
      <c r="Y129" s="40">
        <f t="shared" si="140"/>
        <v>0</v>
      </c>
      <c r="Z129" s="40">
        <f t="shared" si="141"/>
        <v>0</v>
      </c>
      <c r="AA129" s="44">
        <f t="shared" si="142"/>
        <v>6294.3928410169992</v>
      </c>
      <c r="AB129" s="35">
        <f t="shared" si="143"/>
        <v>10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672.89144122965854</v>
      </c>
      <c r="AD129" s="57">
        <v>0</v>
      </c>
      <c r="AE129" s="57">
        <v>0</v>
      </c>
      <c r="AF129" s="61">
        <f t="shared" si="131"/>
        <v>10</v>
      </c>
      <c r="AG129" s="40">
        <f t="shared" si="144"/>
        <v>0</v>
      </c>
      <c r="AH129" s="40">
        <f t="shared" si="145"/>
        <v>0</v>
      </c>
      <c r="AI129" s="44">
        <f t="shared" si="146"/>
        <v>6728.9144122965854</v>
      </c>
      <c r="AJ129" s="35">
        <f t="shared" si="132"/>
        <v>10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717.99745341762809</v>
      </c>
      <c r="AL129" s="57">
        <v>0</v>
      </c>
      <c r="AM129" s="57">
        <v>0</v>
      </c>
      <c r="AN129" s="61">
        <f t="shared" si="133"/>
        <v>10</v>
      </c>
      <c r="AO129" s="40">
        <f t="shared" si="147"/>
        <v>0</v>
      </c>
      <c r="AP129" s="40">
        <f t="shared" si="148"/>
        <v>0</v>
      </c>
      <c r="AQ129" s="44">
        <f t="shared" si="149"/>
        <v>7179.9745341762809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0</v>
      </c>
      <c r="J130" s="212">
        <v>0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2</v>
      </c>
      <c r="O130" s="57">
        <v>0</v>
      </c>
      <c r="P130" s="61">
        <f t="shared" si="129"/>
        <v>2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2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2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2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>
        <v>22</v>
      </c>
      <c r="J131" s="212">
        <v>16070</v>
      </c>
      <c r="K131" s="217">
        <f t="shared" si="135"/>
        <v>730.4545454545455</v>
      </c>
      <c r="L131" s="34">
        <f t="shared" si="128"/>
        <v>22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785.96909090909105</v>
      </c>
      <c r="N131" s="57">
        <v>3</v>
      </c>
      <c r="O131" s="57">
        <v>0</v>
      </c>
      <c r="P131" s="61">
        <f t="shared" si="129"/>
        <v>25</v>
      </c>
      <c r="Q131" s="40">
        <f t="shared" si="136"/>
        <v>2357.9072727272733</v>
      </c>
      <c r="R131" s="40">
        <f t="shared" si="137"/>
        <v>0</v>
      </c>
      <c r="S131" s="44">
        <f t="shared" si="138"/>
        <v>19649.227272727276</v>
      </c>
      <c r="T131" s="35">
        <f t="shared" si="139"/>
        <v>25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840.98692727272748</v>
      </c>
      <c r="V131" s="57">
        <v>0</v>
      </c>
      <c r="W131" s="57">
        <v>0</v>
      </c>
      <c r="X131" s="61">
        <f t="shared" si="130"/>
        <v>25</v>
      </c>
      <c r="Y131" s="40">
        <f t="shared" si="140"/>
        <v>0</v>
      </c>
      <c r="Z131" s="40">
        <f t="shared" si="141"/>
        <v>0</v>
      </c>
      <c r="AA131" s="44">
        <f t="shared" si="142"/>
        <v>21024.673181818187</v>
      </c>
      <c r="AB131" s="35">
        <f t="shared" si="143"/>
        <v>25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899.01502525454566</v>
      </c>
      <c r="AD131" s="57">
        <v>0</v>
      </c>
      <c r="AE131" s="57">
        <v>0</v>
      </c>
      <c r="AF131" s="61">
        <f t="shared" si="131"/>
        <v>25</v>
      </c>
      <c r="AG131" s="40">
        <f t="shared" si="144"/>
        <v>0</v>
      </c>
      <c r="AH131" s="40">
        <f t="shared" si="145"/>
        <v>0</v>
      </c>
      <c r="AI131" s="44">
        <f t="shared" si="146"/>
        <v>22475.37563136364</v>
      </c>
      <c r="AJ131" s="35">
        <f t="shared" si="132"/>
        <v>25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959.24903194660021</v>
      </c>
      <c r="AL131" s="57">
        <v>0</v>
      </c>
      <c r="AM131" s="57">
        <v>0</v>
      </c>
      <c r="AN131" s="61">
        <f t="shared" si="133"/>
        <v>25</v>
      </c>
      <c r="AO131" s="40">
        <f t="shared" si="147"/>
        <v>0</v>
      </c>
      <c r="AP131" s="40">
        <f t="shared" si="148"/>
        <v>0</v>
      </c>
      <c r="AQ131" s="44">
        <f t="shared" si="149"/>
        <v>23981.225798665004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6</v>
      </c>
      <c r="J132" s="212">
        <v>5691</v>
      </c>
      <c r="K132" s="217">
        <f t="shared" si="135"/>
        <v>948.5</v>
      </c>
      <c r="L132" s="34">
        <f t="shared" si="128"/>
        <v>6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979.80049999999994</v>
      </c>
      <c r="N132" s="57">
        <v>5</v>
      </c>
      <c r="O132" s="57">
        <v>0</v>
      </c>
      <c r="P132" s="61">
        <f t="shared" si="129"/>
        <v>11</v>
      </c>
      <c r="Q132" s="40">
        <f t="shared" si="136"/>
        <v>4899.0024999999996</v>
      </c>
      <c r="R132" s="40">
        <f t="shared" si="137"/>
        <v>0</v>
      </c>
      <c r="S132" s="44">
        <f t="shared" si="138"/>
        <v>10777.805499999999</v>
      </c>
      <c r="T132" s="35">
        <f t="shared" si="139"/>
        <v>11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1038.58853</v>
      </c>
      <c r="V132" s="57">
        <v>0</v>
      </c>
      <c r="W132" s="57">
        <v>0</v>
      </c>
      <c r="X132" s="61">
        <f t="shared" si="130"/>
        <v>11</v>
      </c>
      <c r="Y132" s="40">
        <f t="shared" si="140"/>
        <v>0</v>
      </c>
      <c r="Z132" s="40">
        <f t="shared" si="141"/>
        <v>0</v>
      </c>
      <c r="AA132" s="44">
        <f t="shared" si="142"/>
        <v>11424.473829999999</v>
      </c>
      <c r="AB132" s="35">
        <f t="shared" si="143"/>
        <v>11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1099.86525327</v>
      </c>
      <c r="AD132" s="57">
        <v>0</v>
      </c>
      <c r="AE132" s="57">
        <v>0</v>
      </c>
      <c r="AF132" s="61">
        <f t="shared" si="131"/>
        <v>11</v>
      </c>
      <c r="AG132" s="40">
        <f t="shared" si="144"/>
        <v>0</v>
      </c>
      <c r="AH132" s="40">
        <f t="shared" si="145"/>
        <v>0</v>
      </c>
      <c r="AI132" s="44">
        <f t="shared" si="146"/>
        <v>12098.51778597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1162.5575727063899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12788.133299770288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3</v>
      </c>
      <c r="J133" s="212">
        <v>3488</v>
      </c>
      <c r="K133" s="217">
        <f t="shared" si="135"/>
        <v>1162.6666666666667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1201.0346666666667</v>
      </c>
      <c r="N133" s="57">
        <v>2</v>
      </c>
      <c r="O133" s="57">
        <v>0</v>
      </c>
      <c r="P133" s="61">
        <f t="shared" si="129"/>
        <v>5</v>
      </c>
      <c r="Q133" s="40">
        <f t="shared" si="136"/>
        <v>2402.0693333333334</v>
      </c>
      <c r="R133" s="40">
        <f t="shared" si="137"/>
        <v>0</v>
      </c>
      <c r="S133" s="44">
        <f t="shared" si="138"/>
        <v>6005.1733333333332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1273.0967466666668</v>
      </c>
      <c r="V133" s="57">
        <v>0</v>
      </c>
      <c r="W133" s="57">
        <v>0</v>
      </c>
      <c r="X133" s="61">
        <f t="shared" si="130"/>
        <v>5</v>
      </c>
      <c r="Y133" s="40">
        <f t="shared" si="140"/>
        <v>0</v>
      </c>
      <c r="Z133" s="40">
        <f t="shared" si="141"/>
        <v>0</v>
      </c>
      <c r="AA133" s="44">
        <f t="shared" si="142"/>
        <v>6365.4837333333344</v>
      </c>
      <c r="AB133" s="35">
        <f t="shared" si="143"/>
        <v>5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1348.2094547200002</v>
      </c>
      <c r="AD133" s="57">
        <v>0</v>
      </c>
      <c r="AE133" s="57">
        <v>0</v>
      </c>
      <c r="AF133" s="61">
        <f t="shared" si="131"/>
        <v>5</v>
      </c>
      <c r="AG133" s="40">
        <f t="shared" si="144"/>
        <v>0</v>
      </c>
      <c r="AH133" s="40">
        <f t="shared" si="145"/>
        <v>0</v>
      </c>
      <c r="AI133" s="44">
        <f t="shared" si="146"/>
        <v>6741.0472736000011</v>
      </c>
      <c r="AJ133" s="35">
        <f t="shared" si="132"/>
        <v>5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1425.0573936390401</v>
      </c>
      <c r="AL133" s="57">
        <v>0</v>
      </c>
      <c r="AM133" s="57">
        <v>0</v>
      </c>
      <c r="AN133" s="61">
        <f t="shared" si="133"/>
        <v>5</v>
      </c>
      <c r="AO133" s="40">
        <f t="shared" si="147"/>
        <v>0</v>
      </c>
      <c r="AP133" s="40">
        <f t="shared" si="148"/>
        <v>0</v>
      </c>
      <c r="AQ133" s="44">
        <f t="shared" si="149"/>
        <v>7125.2869681952006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1426</v>
      </c>
      <c r="K134" s="217">
        <f t="shared" si="135"/>
        <v>1426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1473.058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1473.058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1561.4414800000002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1561.4414800000002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1653.5665273200002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1653.5665273200002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1747.81981937724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1747.81981937724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>
        <v>0</v>
      </c>
      <c r="J139" s="213">
        <v>0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83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43468</v>
      </c>
      <c r="K140" s="41">
        <f>IFERROR(J140/I140,"")</f>
        <v>523.71084337349396</v>
      </c>
      <c r="L140" s="41">
        <f>SUM(L120:L139)</f>
        <v>83</v>
      </c>
      <c r="M140" s="41">
        <f>IFERROR(S140/P140,0)</f>
        <v>561.25432615203238</v>
      </c>
      <c r="N140" s="41">
        <f t="shared" ref="N140:T140" si="151">SUM(N120:N139)</f>
        <v>24</v>
      </c>
      <c r="O140" s="41">
        <f t="shared" si="151"/>
        <v>0</v>
      </c>
      <c r="P140" s="41">
        <f t="shared" si="151"/>
        <v>107</v>
      </c>
      <c r="Q140" s="41">
        <f t="shared" si="151"/>
        <v>13775.139592109601</v>
      </c>
      <c r="R140" s="41">
        <f t="shared" si="151"/>
        <v>0</v>
      </c>
      <c r="S140" s="45">
        <f t="shared" si="151"/>
        <v>60054.212898267462</v>
      </c>
      <c r="T140" s="41">
        <f t="shared" si="151"/>
        <v>107</v>
      </c>
      <c r="U140" s="41">
        <f>IFERROR(AA140/X140,0)</f>
        <v>598.84281297436166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107</v>
      </c>
      <c r="Y140" s="41">
        <f t="shared" si="152"/>
        <v>0</v>
      </c>
      <c r="Z140" s="41">
        <f t="shared" si="152"/>
        <v>0</v>
      </c>
      <c r="AA140" s="45">
        <f t="shared" si="152"/>
        <v>64076.180988256703</v>
      </c>
      <c r="AB140" s="41">
        <f t="shared" si="152"/>
        <v>107</v>
      </c>
      <c r="AC140" s="41">
        <f>IFERROR(AI140/AF140,0)</f>
        <v>638.36176088441823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107</v>
      </c>
      <c r="AG140" s="41">
        <f t="shared" si="153"/>
        <v>0</v>
      </c>
      <c r="AH140" s="41">
        <f t="shared" si="153"/>
        <v>0</v>
      </c>
      <c r="AI140" s="45">
        <f t="shared" si="153"/>
        <v>68304.708414632754</v>
      </c>
      <c r="AJ140" s="41">
        <f t="shared" si="153"/>
        <v>107</v>
      </c>
      <c r="AK140" s="41">
        <f>IFERROR(AQ140/AN140,0)</f>
        <v>679.22459511434477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107</v>
      </c>
      <c r="AO140" s="41">
        <f t="shared" si="154"/>
        <v>0</v>
      </c>
      <c r="AP140" s="41">
        <f t="shared" si="154"/>
        <v>0</v>
      </c>
      <c r="AQ140" s="45">
        <f t="shared" si="154"/>
        <v>72677.031677234889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61094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65944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70768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76146.368000000002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1039.7871017325378</v>
      </c>
      <c r="T142" s="39"/>
      <c r="U142" s="39"/>
      <c r="V142" s="53"/>
      <c r="W142" s="53"/>
      <c r="X142" s="110"/>
      <c r="Y142" s="39"/>
      <c r="Z142" s="39"/>
      <c r="AA142" s="54">
        <f>AA141-AA140</f>
        <v>1867.8190117432969</v>
      </c>
      <c r="AB142" s="39"/>
      <c r="AC142" s="53"/>
      <c r="AD142" s="53"/>
      <c r="AE142" s="110"/>
      <c r="AF142" s="39"/>
      <c r="AG142" s="39"/>
      <c r="AH142" s="39"/>
      <c r="AI142" s="54">
        <f>AI141-AI140</f>
        <v>2463.2915853672457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3469.3363227651134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Technical and Vocational Education and Training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705</v>
      </c>
      <c r="J148" s="211">
        <v>29797</v>
      </c>
      <c r="K148" s="217">
        <f>IFERROR(IF(J148="",G148,J148)/IF(I148="",F148,I148),"")</f>
        <v>42.265248226950355</v>
      </c>
      <c r="L148" s="34">
        <f t="shared" ref="L148:L167" si="155">IF(I148="",F148,I148)</f>
        <v>705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45.385593639243119</v>
      </c>
      <c r="N148" s="57">
        <v>0</v>
      </c>
      <c r="O148" s="57">
        <v>0</v>
      </c>
      <c r="P148" s="61">
        <f t="shared" ref="P148:P167" si="156">-O148+L148+N148</f>
        <v>705</v>
      </c>
      <c r="Q148" s="40">
        <f>M148*N148</f>
        <v>0</v>
      </c>
      <c r="R148" s="40">
        <f>-M148*O148</f>
        <v>0</v>
      </c>
      <c r="S148" s="44">
        <f>M148*P148</f>
        <v>31996.843515666398</v>
      </c>
      <c r="T148" s="35">
        <f>P148</f>
        <v>705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48.564088328499956</v>
      </c>
      <c r="V148" s="57">
        <v>0</v>
      </c>
      <c r="W148" s="57">
        <v>0</v>
      </c>
      <c r="X148" s="61">
        <f t="shared" ref="X148:X167" si="157">-W148+T148+V148</f>
        <v>705</v>
      </c>
      <c r="Y148" s="40">
        <f>U148*V148</f>
        <v>0</v>
      </c>
      <c r="Z148" s="40">
        <f>-U148*W148</f>
        <v>0</v>
      </c>
      <c r="AA148" s="44">
        <f>U148*X148</f>
        <v>34237.682271592472</v>
      </c>
      <c r="AB148" s="35">
        <f>X148</f>
        <v>705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51.916618826874576</v>
      </c>
      <c r="AD148" s="57">
        <v>0</v>
      </c>
      <c r="AE148" s="57">
        <v>0</v>
      </c>
      <c r="AF148" s="61">
        <f t="shared" ref="AF148:AF167" si="158">-AE148+AB148+AD148</f>
        <v>705</v>
      </c>
      <c r="AG148" s="40">
        <f>AC148*AD148</f>
        <v>0</v>
      </c>
      <c r="AH148" s="40">
        <f>-AC148*AE148</f>
        <v>0</v>
      </c>
      <c r="AI148" s="44">
        <f>AC148*AF148</f>
        <v>36601.216272946578</v>
      </c>
      <c r="AJ148" s="35">
        <f t="shared" ref="AJ148:AJ167" si="159">AF148</f>
        <v>705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55.396751725108196</v>
      </c>
      <c r="AL148" s="57">
        <v>576</v>
      </c>
      <c r="AM148" s="57">
        <v>0</v>
      </c>
      <c r="AN148" s="61">
        <f t="shared" ref="AN148:AN167" si="160">-AM148+AJ148+AL148</f>
        <v>1281</v>
      </c>
      <c r="AO148" s="40">
        <f>AK148*AL148</f>
        <v>31908.528993662319</v>
      </c>
      <c r="AP148" s="40">
        <f>-AK148*AM148</f>
        <v>0</v>
      </c>
      <c r="AQ148" s="44">
        <f>AK148*AN148</f>
        <v>70963.238959863593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1059</v>
      </c>
      <c r="J149" s="212">
        <v>134985</v>
      </c>
      <c r="K149" s="217">
        <f t="shared" ref="K149:K167" si="162">IFERROR(IF(J149="",G149,J149)/IF(I149="",F149,I149),"")</f>
        <v>127.46458923512748</v>
      </c>
      <c r="L149" s="34">
        <f t="shared" si="155"/>
        <v>1059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136.87500471675236</v>
      </c>
      <c r="N149" s="57">
        <v>0</v>
      </c>
      <c r="O149" s="57">
        <v>0</v>
      </c>
      <c r="P149" s="61">
        <f t="shared" si="156"/>
        <v>1059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144950.62999504074</v>
      </c>
      <c r="T149" s="35">
        <f t="shared" ref="T149:T167" si="166">P149</f>
        <v>1059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146.46078823745145</v>
      </c>
      <c r="V149" s="57">
        <v>0</v>
      </c>
      <c r="W149" s="57">
        <v>0</v>
      </c>
      <c r="X149" s="61">
        <f t="shared" si="157"/>
        <v>1059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155101.97474346109</v>
      </c>
      <c r="AB149" s="35">
        <f t="shared" ref="AB149:AB167" si="170">X149</f>
        <v>1059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156.57143328983454</v>
      </c>
      <c r="AD149" s="57">
        <v>0</v>
      </c>
      <c r="AE149" s="57">
        <v>0</v>
      </c>
      <c r="AF149" s="61">
        <f t="shared" si="158"/>
        <v>1059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165809.14785393479</v>
      </c>
      <c r="AJ149" s="35">
        <f t="shared" si="159"/>
        <v>1059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167.06690484071842</v>
      </c>
      <c r="AL149" s="57">
        <v>0</v>
      </c>
      <c r="AM149" s="57">
        <v>0</v>
      </c>
      <c r="AN149" s="61">
        <f t="shared" si="160"/>
        <v>1059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176923.8522263208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1113</v>
      </c>
      <c r="J150" s="212">
        <v>164611</v>
      </c>
      <c r="K150" s="217">
        <f t="shared" si="162"/>
        <v>147.8984725965858</v>
      </c>
      <c r="L150" s="34">
        <f t="shared" si="155"/>
        <v>1113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158.81747437255532</v>
      </c>
      <c r="N150" s="57">
        <v>0</v>
      </c>
      <c r="O150" s="57">
        <v>0</v>
      </c>
      <c r="P150" s="61">
        <f t="shared" si="156"/>
        <v>1113</v>
      </c>
      <c r="Q150" s="40">
        <f t="shared" si="163"/>
        <v>0</v>
      </c>
      <c r="R150" s="40">
        <f t="shared" si="164"/>
        <v>0</v>
      </c>
      <c r="S150" s="44">
        <f t="shared" si="165"/>
        <v>176763.84897665409</v>
      </c>
      <c r="T150" s="35">
        <f t="shared" si="166"/>
        <v>1113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169.93995748618084</v>
      </c>
      <c r="V150" s="57">
        <v>0</v>
      </c>
      <c r="W150" s="57">
        <v>0</v>
      </c>
      <c r="X150" s="61">
        <f t="shared" si="157"/>
        <v>1113</v>
      </c>
      <c r="Y150" s="40">
        <f t="shared" si="167"/>
        <v>0</v>
      </c>
      <c r="Z150" s="40">
        <f t="shared" si="168"/>
        <v>0</v>
      </c>
      <c r="AA150" s="44">
        <f t="shared" si="169"/>
        <v>189143.17268211927</v>
      </c>
      <c r="AB150" s="35">
        <f t="shared" si="170"/>
        <v>1113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181.67144282800618</v>
      </c>
      <c r="AD150" s="57">
        <v>0</v>
      </c>
      <c r="AE150" s="57">
        <v>0</v>
      </c>
      <c r="AF150" s="61">
        <f t="shared" si="158"/>
        <v>1113</v>
      </c>
      <c r="AG150" s="40">
        <f t="shared" si="171"/>
        <v>0</v>
      </c>
      <c r="AH150" s="40">
        <f t="shared" si="172"/>
        <v>0</v>
      </c>
      <c r="AI150" s="44">
        <f t="shared" si="173"/>
        <v>202200.31586757087</v>
      </c>
      <c r="AJ150" s="35">
        <f t="shared" si="159"/>
        <v>1113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193.84944631015966</v>
      </c>
      <c r="AL150" s="57">
        <v>0</v>
      </c>
      <c r="AM150" s="57">
        <v>0</v>
      </c>
      <c r="AN150" s="61">
        <f t="shared" si="160"/>
        <v>1113</v>
      </c>
      <c r="AO150" s="40">
        <f t="shared" si="174"/>
        <v>0</v>
      </c>
      <c r="AP150" s="40">
        <f t="shared" si="175"/>
        <v>0</v>
      </c>
      <c r="AQ150" s="44">
        <f t="shared" si="176"/>
        <v>215754.43374320772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246</v>
      </c>
      <c r="J151" s="212">
        <v>42846</v>
      </c>
      <c r="K151" s="217">
        <f t="shared" si="162"/>
        <v>174.17073170731706</v>
      </c>
      <c r="L151" s="34">
        <f t="shared" si="155"/>
        <v>246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187.02935354056248</v>
      </c>
      <c r="N151" s="57">
        <v>65</v>
      </c>
      <c r="O151" s="57">
        <v>0</v>
      </c>
      <c r="P151" s="61">
        <f t="shared" si="156"/>
        <v>311</v>
      </c>
      <c r="Q151" s="40">
        <f t="shared" si="163"/>
        <v>12156.907980136561</v>
      </c>
      <c r="R151" s="40">
        <f t="shared" si="164"/>
        <v>0</v>
      </c>
      <c r="S151" s="44">
        <f t="shared" si="165"/>
        <v>58166.12895111493</v>
      </c>
      <c r="T151" s="35">
        <f t="shared" si="166"/>
        <v>311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200.1276025507903</v>
      </c>
      <c r="V151" s="57">
        <v>0</v>
      </c>
      <c r="W151" s="57">
        <v>0</v>
      </c>
      <c r="X151" s="61">
        <f t="shared" si="157"/>
        <v>311</v>
      </c>
      <c r="Y151" s="40">
        <f t="shared" si="167"/>
        <v>0</v>
      </c>
      <c r="Z151" s="40">
        <f t="shared" si="168"/>
        <v>0</v>
      </c>
      <c r="AA151" s="44">
        <f t="shared" si="169"/>
        <v>62239.684393295785</v>
      </c>
      <c r="AB151" s="35">
        <f t="shared" si="170"/>
        <v>311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213.94303519269948</v>
      </c>
      <c r="AD151" s="57">
        <v>0</v>
      </c>
      <c r="AE151" s="57">
        <v>0</v>
      </c>
      <c r="AF151" s="61">
        <f t="shared" si="158"/>
        <v>311</v>
      </c>
      <c r="AG151" s="40">
        <f t="shared" si="171"/>
        <v>0</v>
      </c>
      <c r="AH151" s="40">
        <f t="shared" si="172"/>
        <v>0</v>
      </c>
      <c r="AI151" s="44">
        <f t="shared" si="173"/>
        <v>66536.283944929542</v>
      </c>
      <c r="AJ151" s="35">
        <f t="shared" si="159"/>
        <v>311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228.28430417257866</v>
      </c>
      <c r="AL151" s="57">
        <v>0</v>
      </c>
      <c r="AM151" s="57">
        <v>0</v>
      </c>
      <c r="AN151" s="61">
        <f t="shared" si="160"/>
        <v>311</v>
      </c>
      <c r="AO151" s="40">
        <f t="shared" si="174"/>
        <v>0</v>
      </c>
      <c r="AP151" s="40">
        <f t="shared" si="175"/>
        <v>0</v>
      </c>
      <c r="AQ151" s="44">
        <f t="shared" si="176"/>
        <v>70996.41859767196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3781</v>
      </c>
      <c r="J152" s="212">
        <v>820410</v>
      </c>
      <c r="K152" s="217">
        <f t="shared" si="162"/>
        <v>216.98227982015339</v>
      </c>
      <c r="L152" s="34">
        <f t="shared" si="155"/>
        <v>3781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233.00157912132053</v>
      </c>
      <c r="N152" s="57">
        <v>123</v>
      </c>
      <c r="O152" s="57">
        <v>0</v>
      </c>
      <c r="P152" s="61">
        <f t="shared" si="156"/>
        <v>3904</v>
      </c>
      <c r="Q152" s="40">
        <f t="shared" si="163"/>
        <v>28659.194231922425</v>
      </c>
      <c r="R152" s="40">
        <f t="shared" si="164"/>
        <v>0</v>
      </c>
      <c r="S152" s="44">
        <f t="shared" si="165"/>
        <v>909638.1648896354</v>
      </c>
      <c r="T152" s="35">
        <f t="shared" si="166"/>
        <v>3904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249.31940648549127</v>
      </c>
      <c r="V152" s="57">
        <v>0</v>
      </c>
      <c r="W152" s="57">
        <v>0</v>
      </c>
      <c r="X152" s="61">
        <f t="shared" si="157"/>
        <v>3904</v>
      </c>
      <c r="Y152" s="40">
        <f t="shared" si="167"/>
        <v>0</v>
      </c>
      <c r="Z152" s="40">
        <f t="shared" si="168"/>
        <v>0</v>
      </c>
      <c r="AA152" s="44">
        <f t="shared" si="169"/>
        <v>973342.96291935793</v>
      </c>
      <c r="AB152" s="35">
        <f t="shared" si="170"/>
        <v>3904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266.53070279204104</v>
      </c>
      <c r="AD152" s="57">
        <v>0</v>
      </c>
      <c r="AE152" s="57">
        <v>0</v>
      </c>
      <c r="AF152" s="61">
        <f t="shared" si="158"/>
        <v>3904</v>
      </c>
      <c r="AG152" s="40">
        <f t="shared" si="171"/>
        <v>0</v>
      </c>
      <c r="AH152" s="40">
        <f t="shared" si="172"/>
        <v>0</v>
      </c>
      <c r="AI152" s="44">
        <f t="shared" si="173"/>
        <v>1040535.8637001283</v>
      </c>
      <c r="AJ152" s="35">
        <f t="shared" si="159"/>
        <v>3904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284.39708716250698</v>
      </c>
      <c r="AL152" s="57">
        <v>0</v>
      </c>
      <c r="AM152" s="57">
        <v>0</v>
      </c>
      <c r="AN152" s="61">
        <f t="shared" si="160"/>
        <v>3904</v>
      </c>
      <c r="AO152" s="40">
        <f t="shared" si="174"/>
        <v>0</v>
      </c>
      <c r="AP152" s="40">
        <f t="shared" si="175"/>
        <v>0</v>
      </c>
      <c r="AQ152" s="44">
        <f t="shared" si="176"/>
        <v>1110286.2282824272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2338</v>
      </c>
      <c r="J153" s="212">
        <v>593751</v>
      </c>
      <c r="K153" s="217">
        <f t="shared" si="162"/>
        <v>253.95680068434558</v>
      </c>
      <c r="L153" s="34">
        <f t="shared" si="155"/>
        <v>2338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272.7058432471822</v>
      </c>
      <c r="N153" s="57">
        <v>140</v>
      </c>
      <c r="O153" s="57">
        <v>0</v>
      </c>
      <c r="P153" s="61">
        <f t="shared" si="156"/>
        <v>2478</v>
      </c>
      <c r="Q153" s="40">
        <f t="shared" si="163"/>
        <v>38178.818054605508</v>
      </c>
      <c r="R153" s="40">
        <f t="shared" si="164"/>
        <v>0</v>
      </c>
      <c r="S153" s="44">
        <f t="shared" si="165"/>
        <v>675765.0795665175</v>
      </c>
      <c r="T153" s="35">
        <f t="shared" si="166"/>
        <v>2478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291.80428407359005</v>
      </c>
      <c r="V153" s="57">
        <v>0</v>
      </c>
      <c r="W153" s="57">
        <v>0</v>
      </c>
      <c r="X153" s="61">
        <f t="shared" si="157"/>
        <v>2478</v>
      </c>
      <c r="Y153" s="40">
        <f t="shared" si="167"/>
        <v>0</v>
      </c>
      <c r="Z153" s="40">
        <f t="shared" si="168"/>
        <v>0</v>
      </c>
      <c r="AA153" s="44">
        <f t="shared" si="169"/>
        <v>723091.01593435614</v>
      </c>
      <c r="AB153" s="35">
        <f t="shared" si="170"/>
        <v>2478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311.94844399883618</v>
      </c>
      <c r="AD153" s="57">
        <v>0</v>
      </c>
      <c r="AE153" s="57">
        <v>0</v>
      </c>
      <c r="AF153" s="61">
        <f t="shared" si="158"/>
        <v>2478</v>
      </c>
      <c r="AG153" s="40">
        <f t="shared" si="171"/>
        <v>0</v>
      </c>
      <c r="AH153" s="40">
        <f t="shared" si="172"/>
        <v>0</v>
      </c>
      <c r="AI153" s="44">
        <f t="shared" si="173"/>
        <v>773008.24422911601</v>
      </c>
      <c r="AJ153" s="35">
        <f t="shared" si="159"/>
        <v>2478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332.8593212293689</v>
      </c>
      <c r="AL153" s="57">
        <v>0</v>
      </c>
      <c r="AM153" s="57">
        <v>0</v>
      </c>
      <c r="AN153" s="61">
        <f t="shared" si="160"/>
        <v>2478</v>
      </c>
      <c r="AO153" s="40">
        <f t="shared" si="174"/>
        <v>0</v>
      </c>
      <c r="AP153" s="40">
        <f t="shared" si="175"/>
        <v>0</v>
      </c>
      <c r="AQ153" s="44">
        <f t="shared" si="176"/>
        <v>824825.39800637611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4649</v>
      </c>
      <c r="J154" s="212">
        <v>1474676</v>
      </c>
      <c r="K154" s="217">
        <f t="shared" si="162"/>
        <v>317.20283932028394</v>
      </c>
      <c r="L154" s="34">
        <f t="shared" si="155"/>
        <v>4649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340.6211904707252</v>
      </c>
      <c r="N154" s="57">
        <v>100</v>
      </c>
      <c r="O154" s="57">
        <v>0</v>
      </c>
      <c r="P154" s="61">
        <f t="shared" si="156"/>
        <v>4749</v>
      </c>
      <c r="Q154" s="40">
        <f t="shared" si="163"/>
        <v>34062.11904707252</v>
      </c>
      <c r="R154" s="40">
        <f t="shared" si="164"/>
        <v>0</v>
      </c>
      <c r="S154" s="44">
        <f t="shared" si="165"/>
        <v>1617610.0335454741</v>
      </c>
      <c r="T154" s="35">
        <f t="shared" si="166"/>
        <v>4749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364.47595490468439</v>
      </c>
      <c r="V154" s="57">
        <v>0</v>
      </c>
      <c r="W154" s="57">
        <v>0</v>
      </c>
      <c r="X154" s="61">
        <f t="shared" si="157"/>
        <v>4749</v>
      </c>
      <c r="Y154" s="40">
        <f t="shared" si="167"/>
        <v>0</v>
      </c>
      <c r="Z154" s="40">
        <f t="shared" si="168"/>
        <v>0</v>
      </c>
      <c r="AA154" s="44">
        <f t="shared" si="169"/>
        <v>1730896.3098423462</v>
      </c>
      <c r="AB154" s="35">
        <f t="shared" si="170"/>
        <v>4749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389.63686694480771</v>
      </c>
      <c r="AD154" s="57">
        <v>0</v>
      </c>
      <c r="AE154" s="57">
        <v>0</v>
      </c>
      <c r="AF154" s="61">
        <f t="shared" si="158"/>
        <v>4749</v>
      </c>
      <c r="AG154" s="40">
        <f t="shared" si="171"/>
        <v>0</v>
      </c>
      <c r="AH154" s="40">
        <f t="shared" si="172"/>
        <v>0</v>
      </c>
      <c r="AI154" s="44">
        <f t="shared" si="173"/>
        <v>1850385.4811208919</v>
      </c>
      <c r="AJ154" s="35">
        <f t="shared" si="159"/>
        <v>4749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415.75544149106412</v>
      </c>
      <c r="AL154" s="57">
        <v>0</v>
      </c>
      <c r="AM154" s="57">
        <v>0</v>
      </c>
      <c r="AN154" s="61">
        <f t="shared" si="160"/>
        <v>4749</v>
      </c>
      <c r="AO154" s="40">
        <f t="shared" si="174"/>
        <v>0</v>
      </c>
      <c r="AP154" s="40">
        <f t="shared" si="175"/>
        <v>0</v>
      </c>
      <c r="AQ154" s="44">
        <f t="shared" si="176"/>
        <v>1974422.5916410636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1574</v>
      </c>
      <c r="J155" s="212">
        <v>543691</v>
      </c>
      <c r="K155" s="217">
        <f t="shared" si="162"/>
        <v>345.41994917407879</v>
      </c>
      <c r="L155" s="34">
        <f t="shared" si="155"/>
        <v>1574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370.92150420889487</v>
      </c>
      <c r="N155" s="57">
        <v>28</v>
      </c>
      <c r="O155" s="57">
        <v>0</v>
      </c>
      <c r="P155" s="61">
        <f t="shared" si="156"/>
        <v>1602</v>
      </c>
      <c r="Q155" s="40">
        <f t="shared" si="163"/>
        <v>10385.802117849056</v>
      </c>
      <c r="R155" s="40">
        <f t="shared" si="164"/>
        <v>0</v>
      </c>
      <c r="S155" s="44">
        <f t="shared" si="165"/>
        <v>594216.24974264961</v>
      </c>
      <c r="T155" s="35">
        <f t="shared" si="166"/>
        <v>1602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396.89829412664801</v>
      </c>
      <c r="V155" s="57">
        <v>0</v>
      </c>
      <c r="W155" s="57">
        <v>0</v>
      </c>
      <c r="X155" s="61">
        <f t="shared" si="157"/>
        <v>1602</v>
      </c>
      <c r="Y155" s="40">
        <f t="shared" si="167"/>
        <v>0</v>
      </c>
      <c r="Z155" s="40">
        <f t="shared" si="168"/>
        <v>0</v>
      </c>
      <c r="AA155" s="44">
        <f t="shared" si="169"/>
        <v>635831.06719089008</v>
      </c>
      <c r="AB155" s="35">
        <f t="shared" si="170"/>
        <v>1602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424.29742137499323</v>
      </c>
      <c r="AD155" s="57">
        <v>0</v>
      </c>
      <c r="AE155" s="57">
        <v>0</v>
      </c>
      <c r="AF155" s="61">
        <f t="shared" si="158"/>
        <v>1602</v>
      </c>
      <c r="AG155" s="40">
        <f t="shared" si="171"/>
        <v>0</v>
      </c>
      <c r="AH155" s="40">
        <f t="shared" si="172"/>
        <v>0</v>
      </c>
      <c r="AI155" s="44">
        <f t="shared" si="173"/>
        <v>679724.46904273913</v>
      </c>
      <c r="AJ155" s="35">
        <f t="shared" si="159"/>
        <v>1602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452.73940099787347</v>
      </c>
      <c r="AL155" s="57">
        <v>0</v>
      </c>
      <c r="AM155" s="57">
        <v>0</v>
      </c>
      <c r="AN155" s="61">
        <f t="shared" si="160"/>
        <v>1602</v>
      </c>
      <c r="AO155" s="40">
        <f t="shared" si="174"/>
        <v>0</v>
      </c>
      <c r="AP155" s="40">
        <f t="shared" si="175"/>
        <v>0</v>
      </c>
      <c r="AQ155" s="44">
        <f t="shared" si="176"/>
        <v>725288.52039859327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1194</v>
      </c>
      <c r="J156" s="212">
        <v>547198</v>
      </c>
      <c r="K156" s="217">
        <f t="shared" si="162"/>
        <v>458.28978224455614</v>
      </c>
      <c r="L156" s="34">
        <f t="shared" si="155"/>
        <v>1194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492.12425570721524</v>
      </c>
      <c r="N156" s="57">
        <v>6</v>
      </c>
      <c r="O156" s="57">
        <v>0</v>
      </c>
      <c r="P156" s="61">
        <f t="shared" si="156"/>
        <v>1200</v>
      </c>
      <c r="Q156" s="40">
        <f t="shared" si="163"/>
        <v>2952.7455342432913</v>
      </c>
      <c r="R156" s="40">
        <f t="shared" si="164"/>
        <v>0</v>
      </c>
      <c r="S156" s="44">
        <f t="shared" si="165"/>
        <v>590549.1068486583</v>
      </c>
      <c r="T156" s="35">
        <f t="shared" si="166"/>
        <v>1200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526.58925236790321</v>
      </c>
      <c r="V156" s="57">
        <v>0</v>
      </c>
      <c r="W156" s="57">
        <v>0</v>
      </c>
      <c r="X156" s="61">
        <f t="shared" si="157"/>
        <v>1200</v>
      </c>
      <c r="Y156" s="40">
        <f t="shared" si="167"/>
        <v>0</v>
      </c>
      <c r="Z156" s="40">
        <f t="shared" si="168"/>
        <v>0</v>
      </c>
      <c r="AA156" s="44">
        <f t="shared" si="169"/>
        <v>631907.10284148389</v>
      </c>
      <c r="AB156" s="35">
        <f t="shared" si="170"/>
        <v>1200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562.94135099555626</v>
      </c>
      <c r="AD156" s="57">
        <v>0</v>
      </c>
      <c r="AE156" s="57">
        <v>0</v>
      </c>
      <c r="AF156" s="61">
        <f t="shared" si="158"/>
        <v>1200</v>
      </c>
      <c r="AG156" s="40">
        <f t="shared" si="171"/>
        <v>0</v>
      </c>
      <c r="AH156" s="40">
        <f t="shared" si="172"/>
        <v>0</v>
      </c>
      <c r="AI156" s="44">
        <f t="shared" si="173"/>
        <v>675529.62119466753</v>
      </c>
      <c r="AJ156" s="35">
        <f t="shared" si="159"/>
        <v>1200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600.67706567891673</v>
      </c>
      <c r="AL156" s="57">
        <v>0</v>
      </c>
      <c r="AM156" s="57">
        <v>0</v>
      </c>
      <c r="AN156" s="61">
        <f t="shared" si="160"/>
        <v>1200</v>
      </c>
      <c r="AO156" s="40">
        <f t="shared" si="174"/>
        <v>0</v>
      </c>
      <c r="AP156" s="40">
        <f t="shared" si="175"/>
        <v>0</v>
      </c>
      <c r="AQ156" s="44">
        <f t="shared" si="176"/>
        <v>720812.47881470004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357</v>
      </c>
      <c r="J157" s="212">
        <v>194525</v>
      </c>
      <c r="K157" s="217">
        <f t="shared" si="162"/>
        <v>544.8879551820728</v>
      </c>
      <c r="L157" s="34">
        <f t="shared" si="155"/>
        <v>357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585.11577123644088</v>
      </c>
      <c r="N157" s="57">
        <v>115</v>
      </c>
      <c r="O157" s="57">
        <v>0</v>
      </c>
      <c r="P157" s="61">
        <f t="shared" si="156"/>
        <v>472</v>
      </c>
      <c r="Q157" s="40">
        <f t="shared" si="163"/>
        <v>67288.313692190699</v>
      </c>
      <c r="R157" s="40">
        <f t="shared" si="164"/>
        <v>0</v>
      </c>
      <c r="S157" s="44">
        <f t="shared" si="165"/>
        <v>276174.64402360009</v>
      </c>
      <c r="T157" s="35">
        <f t="shared" si="166"/>
        <v>472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626.09325378868766</v>
      </c>
      <c r="V157" s="57">
        <v>0</v>
      </c>
      <c r="W157" s="57">
        <v>0</v>
      </c>
      <c r="X157" s="61">
        <f t="shared" si="157"/>
        <v>472</v>
      </c>
      <c r="Y157" s="40">
        <f t="shared" si="167"/>
        <v>0</v>
      </c>
      <c r="Z157" s="40">
        <f t="shared" si="168"/>
        <v>0</v>
      </c>
      <c r="AA157" s="44">
        <f t="shared" si="169"/>
        <v>295516.01578826056</v>
      </c>
      <c r="AB157" s="35">
        <f t="shared" si="170"/>
        <v>472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669.31442400720437</v>
      </c>
      <c r="AD157" s="57">
        <v>0</v>
      </c>
      <c r="AE157" s="57">
        <v>0</v>
      </c>
      <c r="AF157" s="61">
        <f t="shared" si="158"/>
        <v>472</v>
      </c>
      <c r="AG157" s="40">
        <f t="shared" si="171"/>
        <v>0</v>
      </c>
      <c r="AH157" s="40">
        <f t="shared" si="172"/>
        <v>0</v>
      </c>
      <c r="AI157" s="44">
        <f t="shared" si="173"/>
        <v>315916.40813140047</v>
      </c>
      <c r="AJ157" s="35">
        <f t="shared" si="159"/>
        <v>472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714.18065757332408</v>
      </c>
      <c r="AL157" s="57">
        <v>0</v>
      </c>
      <c r="AM157" s="57">
        <v>0</v>
      </c>
      <c r="AN157" s="61">
        <f t="shared" si="160"/>
        <v>472</v>
      </c>
      <c r="AO157" s="40">
        <f t="shared" si="174"/>
        <v>0</v>
      </c>
      <c r="AP157" s="40">
        <f t="shared" si="175"/>
        <v>0</v>
      </c>
      <c r="AQ157" s="44">
        <f t="shared" si="176"/>
        <v>337093.27037460898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254</v>
      </c>
      <c r="J158" s="212">
        <v>163610</v>
      </c>
      <c r="K158" s="217">
        <f t="shared" si="162"/>
        <v>644.1338582677165</v>
      </c>
      <c r="L158" s="34">
        <f t="shared" si="155"/>
        <v>254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693.08803149606297</v>
      </c>
      <c r="N158" s="57">
        <v>151</v>
      </c>
      <c r="O158" s="57">
        <v>0</v>
      </c>
      <c r="P158" s="61">
        <f t="shared" si="156"/>
        <v>405</v>
      </c>
      <c r="Q158" s="40">
        <f t="shared" si="163"/>
        <v>104656.29275590551</v>
      </c>
      <c r="R158" s="40">
        <f t="shared" si="164"/>
        <v>0</v>
      </c>
      <c r="S158" s="44">
        <f t="shared" si="165"/>
        <v>280700.65275590552</v>
      </c>
      <c r="T158" s="35">
        <f t="shared" si="166"/>
        <v>405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741.60419370078739</v>
      </c>
      <c r="V158" s="57">
        <v>0</v>
      </c>
      <c r="W158" s="57">
        <v>0</v>
      </c>
      <c r="X158" s="61">
        <f t="shared" si="157"/>
        <v>405</v>
      </c>
      <c r="Y158" s="40">
        <f t="shared" si="167"/>
        <v>0</v>
      </c>
      <c r="Z158" s="40">
        <f t="shared" si="168"/>
        <v>0</v>
      </c>
      <c r="AA158" s="44">
        <f t="shared" si="169"/>
        <v>300349.69844881888</v>
      </c>
      <c r="AB158" s="35">
        <f t="shared" si="170"/>
        <v>405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792.77488306614168</v>
      </c>
      <c r="AD158" s="57">
        <v>0</v>
      </c>
      <c r="AE158" s="57">
        <v>0</v>
      </c>
      <c r="AF158" s="61">
        <f t="shared" si="158"/>
        <v>405</v>
      </c>
      <c r="AG158" s="40">
        <f t="shared" si="171"/>
        <v>0</v>
      </c>
      <c r="AH158" s="40">
        <f t="shared" si="172"/>
        <v>0</v>
      </c>
      <c r="AI158" s="44">
        <f t="shared" si="173"/>
        <v>321073.82764178736</v>
      </c>
      <c r="AJ158" s="35">
        <f t="shared" si="159"/>
        <v>405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845.89080023157317</v>
      </c>
      <c r="AL158" s="57">
        <v>0</v>
      </c>
      <c r="AM158" s="57">
        <v>0</v>
      </c>
      <c r="AN158" s="61">
        <f t="shared" si="160"/>
        <v>405</v>
      </c>
      <c r="AO158" s="40">
        <f t="shared" si="174"/>
        <v>0</v>
      </c>
      <c r="AP158" s="40">
        <f t="shared" si="175"/>
        <v>0</v>
      </c>
      <c r="AQ158" s="44">
        <f t="shared" si="176"/>
        <v>342585.77409378713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>
        <v>116</v>
      </c>
      <c r="J159" s="212">
        <v>89506</v>
      </c>
      <c r="K159" s="217">
        <f t="shared" si="162"/>
        <v>771.60344827586209</v>
      </c>
      <c r="L159" s="34">
        <f t="shared" si="155"/>
        <v>116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830.24531034482766</v>
      </c>
      <c r="N159" s="57">
        <v>4</v>
      </c>
      <c r="O159" s="57">
        <v>0</v>
      </c>
      <c r="P159" s="61">
        <f t="shared" si="156"/>
        <v>120</v>
      </c>
      <c r="Q159" s="40">
        <f t="shared" si="163"/>
        <v>3320.9812413793106</v>
      </c>
      <c r="R159" s="40">
        <f t="shared" si="164"/>
        <v>0</v>
      </c>
      <c r="S159" s="44">
        <f t="shared" si="165"/>
        <v>99629.437241379317</v>
      </c>
      <c r="T159" s="35">
        <f t="shared" si="166"/>
        <v>120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888.36248206896562</v>
      </c>
      <c r="V159" s="57">
        <v>0</v>
      </c>
      <c r="W159" s="57">
        <v>0</v>
      </c>
      <c r="X159" s="61">
        <f t="shared" si="157"/>
        <v>120</v>
      </c>
      <c r="Y159" s="40">
        <f t="shared" si="167"/>
        <v>0</v>
      </c>
      <c r="Z159" s="40">
        <f t="shared" si="168"/>
        <v>0</v>
      </c>
      <c r="AA159" s="44">
        <f t="shared" si="169"/>
        <v>106603.49784827587</v>
      </c>
      <c r="AB159" s="35">
        <f t="shared" si="170"/>
        <v>120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949.65949333172421</v>
      </c>
      <c r="AD159" s="57">
        <v>0</v>
      </c>
      <c r="AE159" s="57">
        <v>0</v>
      </c>
      <c r="AF159" s="61">
        <f t="shared" si="158"/>
        <v>120</v>
      </c>
      <c r="AG159" s="40">
        <f t="shared" si="171"/>
        <v>0</v>
      </c>
      <c r="AH159" s="40">
        <f t="shared" si="172"/>
        <v>0</v>
      </c>
      <c r="AI159" s="44">
        <f t="shared" si="173"/>
        <v>113959.1391998069</v>
      </c>
      <c r="AJ159" s="35">
        <f t="shared" si="159"/>
        <v>120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1013.2866793849497</v>
      </c>
      <c r="AL159" s="57">
        <v>0</v>
      </c>
      <c r="AM159" s="57">
        <v>0</v>
      </c>
      <c r="AN159" s="61">
        <f t="shared" si="160"/>
        <v>120</v>
      </c>
      <c r="AO159" s="40">
        <f t="shared" si="174"/>
        <v>0</v>
      </c>
      <c r="AP159" s="40">
        <f t="shared" si="175"/>
        <v>0</v>
      </c>
      <c r="AQ159" s="44">
        <f t="shared" si="176"/>
        <v>121594.40152619396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54</v>
      </c>
      <c r="J160" s="212">
        <v>52333</v>
      </c>
      <c r="K160" s="217">
        <f t="shared" si="162"/>
        <v>969.12962962962968</v>
      </c>
      <c r="L160" s="34">
        <f t="shared" si="155"/>
        <v>54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1001.1109074074074</v>
      </c>
      <c r="N160" s="57">
        <v>5</v>
      </c>
      <c r="O160" s="57">
        <v>0</v>
      </c>
      <c r="P160" s="61">
        <f t="shared" si="156"/>
        <v>59</v>
      </c>
      <c r="Q160" s="40">
        <f t="shared" si="163"/>
        <v>5005.5545370370364</v>
      </c>
      <c r="R160" s="40">
        <f t="shared" si="164"/>
        <v>0</v>
      </c>
      <c r="S160" s="44">
        <f t="shared" si="165"/>
        <v>59065.543537037032</v>
      </c>
      <c r="T160" s="35">
        <f t="shared" si="166"/>
        <v>59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1061.1775618518518</v>
      </c>
      <c r="V160" s="57">
        <v>0</v>
      </c>
      <c r="W160" s="57">
        <v>0</v>
      </c>
      <c r="X160" s="61">
        <f t="shared" si="157"/>
        <v>59</v>
      </c>
      <c r="Y160" s="40">
        <f t="shared" si="167"/>
        <v>0</v>
      </c>
      <c r="Z160" s="40">
        <f t="shared" si="168"/>
        <v>0</v>
      </c>
      <c r="AA160" s="44">
        <f t="shared" si="169"/>
        <v>62609.476149259259</v>
      </c>
      <c r="AB160" s="35">
        <f t="shared" si="170"/>
        <v>59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1123.7870380011111</v>
      </c>
      <c r="AD160" s="57">
        <v>0</v>
      </c>
      <c r="AE160" s="57">
        <v>0</v>
      </c>
      <c r="AF160" s="61">
        <f t="shared" si="158"/>
        <v>59</v>
      </c>
      <c r="AG160" s="40">
        <f t="shared" si="171"/>
        <v>0</v>
      </c>
      <c r="AH160" s="40">
        <f t="shared" si="172"/>
        <v>0</v>
      </c>
      <c r="AI160" s="44">
        <f t="shared" si="173"/>
        <v>66303.435242065549</v>
      </c>
      <c r="AJ160" s="35">
        <f t="shared" si="159"/>
        <v>59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1187.8428991671744</v>
      </c>
      <c r="AL160" s="57">
        <v>0</v>
      </c>
      <c r="AM160" s="57">
        <v>0</v>
      </c>
      <c r="AN160" s="61">
        <f t="shared" si="160"/>
        <v>59</v>
      </c>
      <c r="AO160" s="40">
        <f t="shared" si="174"/>
        <v>0</v>
      </c>
      <c r="AP160" s="40">
        <f t="shared" si="175"/>
        <v>0</v>
      </c>
      <c r="AQ160" s="44">
        <f t="shared" si="176"/>
        <v>70082.731050863295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>
        <v>7</v>
      </c>
      <c r="J161" s="212">
        <v>8146</v>
      </c>
      <c r="K161" s="217">
        <f t="shared" si="162"/>
        <v>1163.7142857142858</v>
      </c>
      <c r="L161" s="34">
        <f t="shared" si="155"/>
        <v>7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1202.116857142857</v>
      </c>
      <c r="N161" s="57">
        <v>1</v>
      </c>
      <c r="O161" s="57">
        <v>0</v>
      </c>
      <c r="P161" s="61">
        <f t="shared" si="156"/>
        <v>8</v>
      </c>
      <c r="Q161" s="40">
        <f t="shared" si="163"/>
        <v>1202.116857142857</v>
      </c>
      <c r="R161" s="40">
        <f t="shared" si="164"/>
        <v>0</v>
      </c>
      <c r="S161" s="44">
        <f t="shared" si="165"/>
        <v>9616.9348571428563</v>
      </c>
      <c r="T161" s="35">
        <f t="shared" si="166"/>
        <v>8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1274.2438685714285</v>
      </c>
      <c r="V161" s="57">
        <v>0</v>
      </c>
      <c r="W161" s="57">
        <v>0</v>
      </c>
      <c r="X161" s="61">
        <f t="shared" si="157"/>
        <v>8</v>
      </c>
      <c r="Y161" s="40">
        <f t="shared" si="167"/>
        <v>0</v>
      </c>
      <c r="Z161" s="40">
        <f t="shared" si="168"/>
        <v>0</v>
      </c>
      <c r="AA161" s="44">
        <f t="shared" si="169"/>
        <v>10193.950948571428</v>
      </c>
      <c r="AB161" s="35">
        <f t="shared" si="170"/>
        <v>8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1349.4242568171428</v>
      </c>
      <c r="AD161" s="57">
        <v>0</v>
      </c>
      <c r="AE161" s="57">
        <v>0</v>
      </c>
      <c r="AF161" s="61">
        <f t="shared" si="158"/>
        <v>8</v>
      </c>
      <c r="AG161" s="40">
        <f t="shared" si="171"/>
        <v>0</v>
      </c>
      <c r="AH161" s="40">
        <f t="shared" si="172"/>
        <v>0</v>
      </c>
      <c r="AI161" s="44">
        <f t="shared" si="173"/>
        <v>10795.394054537142</v>
      </c>
      <c r="AJ161" s="35">
        <f t="shared" si="159"/>
        <v>8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1426.3414394557199</v>
      </c>
      <c r="AL161" s="57">
        <v>0</v>
      </c>
      <c r="AM161" s="57">
        <v>0</v>
      </c>
      <c r="AN161" s="61">
        <f t="shared" si="160"/>
        <v>8</v>
      </c>
      <c r="AO161" s="40">
        <f t="shared" si="174"/>
        <v>0</v>
      </c>
      <c r="AP161" s="40">
        <f t="shared" si="175"/>
        <v>0</v>
      </c>
      <c r="AQ161" s="44">
        <f t="shared" si="176"/>
        <v>11410.731515645759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1</v>
      </c>
      <c r="J162" s="212">
        <v>1437</v>
      </c>
      <c r="K162" s="217">
        <f t="shared" si="162"/>
        <v>1437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1484.4209999999998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1484.4209999999998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1573.4862599999999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1573.4862599999999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1666.3219493399997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1666.3219493399997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1761.3023004523795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1761.3023004523795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756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>
        <v>258287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17448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5119809</v>
      </c>
      <c r="K168" s="41">
        <f>IFERROR(J168/I168,"")</f>
        <v>293.43242778541952</v>
      </c>
      <c r="L168" s="41">
        <f>SUM(L148:L167)</f>
        <v>17448</v>
      </c>
      <c r="M168" s="41">
        <f>IFERROR(S168/P168,0)</f>
        <v>303.8781325990584</v>
      </c>
      <c r="N168" s="41">
        <f t="shared" ref="N168:T168" si="177">SUM(N148:N167)</f>
        <v>738</v>
      </c>
      <c r="O168" s="41">
        <f t="shared" si="177"/>
        <v>0</v>
      </c>
      <c r="P168" s="41">
        <f t="shared" si="177"/>
        <v>18186</v>
      </c>
      <c r="Q168" s="41">
        <f t="shared" si="177"/>
        <v>307868.8460494848</v>
      </c>
      <c r="R168" s="41">
        <f t="shared" si="177"/>
        <v>0</v>
      </c>
      <c r="S168" s="45">
        <f t="shared" si="177"/>
        <v>5526327.7194464765</v>
      </c>
      <c r="T168" s="41">
        <f t="shared" si="177"/>
        <v>18186</v>
      </c>
      <c r="U168" s="41">
        <f>IFERROR(AA168/X168,0)</f>
        <v>325.12026274398386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18186</v>
      </c>
      <c r="Y168" s="41">
        <f t="shared" si="178"/>
        <v>0</v>
      </c>
      <c r="Z168" s="41">
        <f t="shared" si="178"/>
        <v>0</v>
      </c>
      <c r="AA168" s="45">
        <f t="shared" si="178"/>
        <v>5912637.0982620902</v>
      </c>
      <c r="AB168" s="41">
        <f t="shared" si="178"/>
        <v>18186</v>
      </c>
      <c r="AC168" s="41">
        <f>IFERROR(AI168/AF168,0)</f>
        <v>347.522554132072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18186</v>
      </c>
      <c r="AG168" s="41">
        <f t="shared" si="179"/>
        <v>0</v>
      </c>
      <c r="AH168" s="41">
        <f t="shared" si="179"/>
        <v>0</v>
      </c>
      <c r="AI168" s="45">
        <f t="shared" si="179"/>
        <v>6320045.1694458611</v>
      </c>
      <c r="AJ168" s="41">
        <f t="shared" si="179"/>
        <v>18186</v>
      </c>
      <c r="AK168" s="41">
        <f>IFERROR(AQ168/AN168,0)</f>
        <v>361.09164116468264</v>
      </c>
      <c r="AL168" s="41">
        <f t="shared" ref="AL168:AQ168" si="180">SUM(AL148:AL167)</f>
        <v>576</v>
      </c>
      <c r="AM168" s="41">
        <f t="shared" si="180"/>
        <v>0</v>
      </c>
      <c r="AN168" s="41">
        <f t="shared" si="180"/>
        <v>18762</v>
      </c>
      <c r="AO168" s="41">
        <f t="shared" si="180"/>
        <v>31908.528993662319</v>
      </c>
      <c r="AP168" s="41">
        <f t="shared" si="180"/>
        <v>0</v>
      </c>
      <c r="AQ168" s="45">
        <f t="shared" si="180"/>
        <v>6774801.3715317762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5520998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5913783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6281526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6758921.9760000007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-5329.7194464765489</v>
      </c>
      <c r="T170" s="39"/>
      <c r="U170" s="39"/>
      <c r="V170" s="53"/>
      <c r="W170" s="53"/>
      <c r="X170" s="110"/>
      <c r="Y170" s="39"/>
      <c r="Z170" s="39"/>
      <c r="AA170" s="54">
        <f>AA169-AA168</f>
        <v>1145.9017379097641</v>
      </c>
      <c r="AB170" s="39"/>
      <c r="AC170" s="53"/>
      <c r="AD170" s="53"/>
      <c r="AE170" s="110"/>
      <c r="AF170" s="39"/>
      <c r="AG170" s="39"/>
      <c r="AH170" s="39"/>
      <c r="AI170" s="54">
        <f>AI169-AI168</f>
        <v>-38519.169445861131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-15879.39553177543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Skills Development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>
        <v>11</v>
      </c>
      <c r="J176" s="211">
        <v>698</v>
      </c>
      <c r="K176" s="217">
        <f>IFERROR(IF(J176="",G176,J176)/IF(I176="",F176,I176),"")</f>
        <v>63.454545454545453</v>
      </c>
      <c r="L176" s="34">
        <f t="shared" ref="L176:L195" si="181">IF(I176="",F176,I176)</f>
        <v>11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68.139247617774657</v>
      </c>
      <c r="N176" s="57">
        <v>0</v>
      </c>
      <c r="O176" s="57">
        <v>0</v>
      </c>
      <c r="P176" s="61">
        <f t="shared" ref="P176:P195" si="182">-O176+L176+N176</f>
        <v>11</v>
      </c>
      <c r="Q176" s="40">
        <f>M176*N176</f>
        <v>0</v>
      </c>
      <c r="R176" s="40">
        <f>-M176*O176</f>
        <v>0</v>
      </c>
      <c r="S176" s="44">
        <f>M176*P176</f>
        <v>749.5317237955212</v>
      </c>
      <c r="T176" s="35">
        <f>P176</f>
        <v>11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72.91125166832397</v>
      </c>
      <c r="V176" s="57">
        <v>0</v>
      </c>
      <c r="W176" s="57">
        <v>0</v>
      </c>
      <c r="X176" s="61">
        <f t="shared" ref="X176:X195" si="183">-W176+T176+V176</f>
        <v>11</v>
      </c>
      <c r="Y176" s="40">
        <f>U176*V176</f>
        <v>0</v>
      </c>
      <c r="Z176" s="40">
        <f>-U176*W176</f>
        <v>0</v>
      </c>
      <c r="AA176" s="44">
        <f>U176*X176</f>
        <v>802.02376835156372</v>
      </c>
      <c r="AB176" s="35">
        <f>X176</f>
        <v>11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77.944542795695455</v>
      </c>
      <c r="AD176" s="57">
        <v>0</v>
      </c>
      <c r="AE176" s="57">
        <v>0</v>
      </c>
      <c r="AF176" s="61">
        <f t="shared" ref="AF176:AF195" si="184">-AE176+AB176+AD176</f>
        <v>11</v>
      </c>
      <c r="AG176" s="40">
        <f>AC176*AD176</f>
        <v>0</v>
      </c>
      <c r="AH176" s="40">
        <f>-AC176*AE176</f>
        <v>0</v>
      </c>
      <c r="AI176" s="44">
        <f>AC176*AF176</f>
        <v>857.38997075265002</v>
      </c>
      <c r="AJ176" s="35">
        <f t="shared" ref="AJ176:AJ195" si="185">AF176</f>
        <v>11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83.169408623834912</v>
      </c>
      <c r="AL176" s="57">
        <v>0</v>
      </c>
      <c r="AM176" s="57">
        <v>0</v>
      </c>
      <c r="AN176" s="61">
        <f t="shared" ref="AN176:AN195" si="186">-AM176+AJ176+AL176</f>
        <v>11</v>
      </c>
      <c r="AO176" s="40">
        <f>AK176*AL176</f>
        <v>0</v>
      </c>
      <c r="AP176" s="40">
        <f>-AK176*AM176</f>
        <v>0</v>
      </c>
      <c r="AQ176" s="44">
        <f>AK176*AN176</f>
        <v>914.86349486218398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4515.4782400000004</v>
      </c>
      <c r="H177" s="35">
        <f t="shared" ref="H177:H195" si="187">IFERROR(G177/F177,0)</f>
        <v>0</v>
      </c>
      <c r="I177" s="187">
        <v>6</v>
      </c>
      <c r="J177" s="212">
        <v>755</v>
      </c>
      <c r="K177" s="217">
        <f t="shared" ref="K177:K195" si="188">IFERROR(IF(J177="",G177,J177)/IF(I177="",F177,I177),"")</f>
        <v>125.83333333333333</v>
      </c>
      <c r="L177" s="34">
        <f t="shared" si="181"/>
        <v>6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136.5576207114467</v>
      </c>
      <c r="N177" s="57">
        <v>0</v>
      </c>
      <c r="O177" s="57">
        <v>0</v>
      </c>
      <c r="P177" s="61">
        <f t="shared" si="182"/>
        <v>6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819.34572426868021</v>
      </c>
      <c r="T177" s="35">
        <f t="shared" ref="T177:T195" si="192">P177</f>
        <v>6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148.0393476398701</v>
      </c>
      <c r="V177" s="57">
        <v>0</v>
      </c>
      <c r="W177" s="57">
        <v>0</v>
      </c>
      <c r="X177" s="61">
        <f t="shared" si="183"/>
        <v>6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888.23608583922055</v>
      </c>
      <c r="AB177" s="35">
        <f t="shared" ref="AB177:AB195" si="196">X177</f>
        <v>6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160.33650593437619</v>
      </c>
      <c r="AD177" s="57">
        <v>0</v>
      </c>
      <c r="AE177" s="57">
        <v>0</v>
      </c>
      <c r="AF177" s="61">
        <f t="shared" si="184"/>
        <v>6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962.01903560625715</v>
      </c>
      <c r="AJ177" s="35">
        <f t="shared" si="185"/>
        <v>6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173.3303404096786</v>
      </c>
      <c r="AL177" s="57">
        <v>0</v>
      </c>
      <c r="AM177" s="57">
        <v>0</v>
      </c>
      <c r="AN177" s="61">
        <f t="shared" si="186"/>
        <v>6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1039.9820424580716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10043.818260000002</v>
      </c>
      <c r="H178" s="35">
        <f t="shared" si="187"/>
        <v>0</v>
      </c>
      <c r="I178" s="187">
        <v>28</v>
      </c>
      <c r="J178" s="212">
        <v>4494</v>
      </c>
      <c r="K178" s="217">
        <f t="shared" si="188"/>
        <v>160.5</v>
      </c>
      <c r="L178" s="34">
        <f t="shared" si="181"/>
        <v>28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174.24378976709642</v>
      </c>
      <c r="N178" s="57">
        <v>0</v>
      </c>
      <c r="O178" s="57">
        <v>0</v>
      </c>
      <c r="P178" s="61">
        <f t="shared" si="182"/>
        <v>28</v>
      </c>
      <c r="Q178" s="40">
        <f t="shared" si="189"/>
        <v>0</v>
      </c>
      <c r="R178" s="40">
        <f t="shared" si="190"/>
        <v>0</v>
      </c>
      <c r="S178" s="44">
        <f t="shared" si="191"/>
        <v>4878.8261134786999</v>
      </c>
      <c r="T178" s="35">
        <f t="shared" si="192"/>
        <v>28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188.91377107677957</v>
      </c>
      <c r="V178" s="57">
        <v>0</v>
      </c>
      <c r="W178" s="57">
        <v>0</v>
      </c>
      <c r="X178" s="61">
        <f t="shared" si="183"/>
        <v>28</v>
      </c>
      <c r="Y178" s="40">
        <f t="shared" si="193"/>
        <v>0</v>
      </c>
      <c r="Z178" s="40">
        <f t="shared" si="194"/>
        <v>0</v>
      </c>
      <c r="AA178" s="44">
        <f t="shared" si="195"/>
        <v>5289.585590149828</v>
      </c>
      <c r="AB178" s="35">
        <f t="shared" si="196"/>
        <v>28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204.62750557835429</v>
      </c>
      <c r="AD178" s="57">
        <v>0</v>
      </c>
      <c r="AE178" s="57">
        <v>0</v>
      </c>
      <c r="AF178" s="61">
        <f t="shared" si="184"/>
        <v>28</v>
      </c>
      <c r="AG178" s="40">
        <f t="shared" si="197"/>
        <v>0</v>
      </c>
      <c r="AH178" s="40">
        <f t="shared" si="198"/>
        <v>0</v>
      </c>
      <c r="AI178" s="44">
        <f t="shared" si="199"/>
        <v>5729.5701561939204</v>
      </c>
      <c r="AJ178" s="35">
        <f t="shared" si="185"/>
        <v>28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221.23377517975899</v>
      </c>
      <c r="AL178" s="57">
        <v>0</v>
      </c>
      <c r="AM178" s="57">
        <v>0</v>
      </c>
      <c r="AN178" s="61">
        <f t="shared" si="186"/>
        <v>28</v>
      </c>
      <c r="AO178" s="40">
        <f t="shared" si="200"/>
        <v>0</v>
      </c>
      <c r="AP178" s="40">
        <f t="shared" si="201"/>
        <v>0</v>
      </c>
      <c r="AQ178" s="44">
        <f t="shared" si="202"/>
        <v>6194.5457050332516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1472.3332999999998</v>
      </c>
      <c r="H179" s="35">
        <f t="shared" si="187"/>
        <v>0</v>
      </c>
      <c r="I179" s="187">
        <v>13</v>
      </c>
      <c r="J179" s="212">
        <v>2287</v>
      </c>
      <c r="K179" s="217">
        <f t="shared" si="188"/>
        <v>175.92307692307693</v>
      </c>
      <c r="L179" s="34">
        <f t="shared" si="181"/>
        <v>13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191.49781306589176</v>
      </c>
      <c r="N179" s="57">
        <v>0</v>
      </c>
      <c r="O179" s="57">
        <v>0</v>
      </c>
      <c r="P179" s="61">
        <f t="shared" si="182"/>
        <v>13</v>
      </c>
      <c r="Q179" s="40">
        <f t="shared" si="189"/>
        <v>0</v>
      </c>
      <c r="R179" s="40">
        <f t="shared" si="190"/>
        <v>0</v>
      </c>
      <c r="S179" s="44">
        <f t="shared" si="191"/>
        <v>2489.4715698565929</v>
      </c>
      <c r="T179" s="35">
        <f t="shared" si="192"/>
        <v>13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207.77907988804262</v>
      </c>
      <c r="V179" s="57">
        <v>0</v>
      </c>
      <c r="W179" s="57">
        <v>0</v>
      </c>
      <c r="X179" s="61">
        <f t="shared" si="183"/>
        <v>13</v>
      </c>
      <c r="Y179" s="40">
        <f t="shared" si="193"/>
        <v>0</v>
      </c>
      <c r="Z179" s="40">
        <f t="shared" si="194"/>
        <v>0</v>
      </c>
      <c r="AA179" s="44">
        <f t="shared" si="195"/>
        <v>2701.1280385445539</v>
      </c>
      <c r="AB179" s="35">
        <f t="shared" si="196"/>
        <v>13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225.23392592023245</v>
      </c>
      <c r="AD179" s="57">
        <v>0</v>
      </c>
      <c r="AE179" s="57">
        <v>0</v>
      </c>
      <c r="AF179" s="61">
        <f t="shared" si="184"/>
        <v>13</v>
      </c>
      <c r="AG179" s="40">
        <f t="shared" si="197"/>
        <v>0</v>
      </c>
      <c r="AH179" s="40">
        <f t="shared" si="198"/>
        <v>0</v>
      </c>
      <c r="AI179" s="44">
        <f t="shared" si="199"/>
        <v>2928.0410369630217</v>
      </c>
      <c r="AJ179" s="35">
        <f t="shared" si="185"/>
        <v>13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243.69837335680987</v>
      </c>
      <c r="AL179" s="57">
        <v>0</v>
      </c>
      <c r="AM179" s="57">
        <v>0</v>
      </c>
      <c r="AN179" s="61">
        <f t="shared" si="186"/>
        <v>13</v>
      </c>
      <c r="AO179" s="40">
        <f t="shared" si="200"/>
        <v>0</v>
      </c>
      <c r="AP179" s="40">
        <f t="shared" si="201"/>
        <v>0</v>
      </c>
      <c r="AQ179" s="44">
        <f t="shared" si="202"/>
        <v>3168.0788536385285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26022.82403</v>
      </c>
      <c r="H180" s="35">
        <f t="shared" si="187"/>
        <v>0</v>
      </c>
      <c r="I180" s="187">
        <v>24</v>
      </c>
      <c r="J180" s="212">
        <v>4937</v>
      </c>
      <c r="K180" s="217">
        <f t="shared" si="188"/>
        <v>205.70833333333334</v>
      </c>
      <c r="L180" s="34">
        <f t="shared" si="181"/>
        <v>24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223.74194351738441</v>
      </c>
      <c r="N180" s="57">
        <v>0</v>
      </c>
      <c r="O180" s="57">
        <v>0</v>
      </c>
      <c r="P180" s="61">
        <f t="shared" si="182"/>
        <v>24</v>
      </c>
      <c r="Q180" s="40">
        <f t="shared" si="189"/>
        <v>0</v>
      </c>
      <c r="R180" s="40">
        <f t="shared" si="190"/>
        <v>0</v>
      </c>
      <c r="S180" s="44">
        <f t="shared" si="191"/>
        <v>5369.8066444172255</v>
      </c>
      <c r="T180" s="35">
        <f t="shared" si="192"/>
        <v>24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242.70904244410974</v>
      </c>
      <c r="V180" s="57">
        <v>0</v>
      </c>
      <c r="W180" s="57">
        <v>0</v>
      </c>
      <c r="X180" s="61">
        <f t="shared" si="183"/>
        <v>24</v>
      </c>
      <c r="Y180" s="40">
        <f t="shared" si="193"/>
        <v>0</v>
      </c>
      <c r="Z180" s="40">
        <f t="shared" si="194"/>
        <v>0</v>
      </c>
      <c r="AA180" s="44">
        <f t="shared" si="195"/>
        <v>5825.0170186586338</v>
      </c>
      <c r="AB180" s="35">
        <f t="shared" si="196"/>
        <v>24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263.03804340333431</v>
      </c>
      <c r="AD180" s="57">
        <v>0</v>
      </c>
      <c r="AE180" s="57">
        <v>0</v>
      </c>
      <c r="AF180" s="61">
        <f t="shared" si="184"/>
        <v>24</v>
      </c>
      <c r="AG180" s="40">
        <f t="shared" si="197"/>
        <v>0</v>
      </c>
      <c r="AH180" s="40">
        <f t="shared" si="198"/>
        <v>0</v>
      </c>
      <c r="AI180" s="44">
        <f t="shared" si="199"/>
        <v>6312.9130416800235</v>
      </c>
      <c r="AJ180" s="35">
        <f t="shared" si="185"/>
        <v>24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284.53660785591876</v>
      </c>
      <c r="AL180" s="57">
        <v>0</v>
      </c>
      <c r="AM180" s="57">
        <v>0</v>
      </c>
      <c r="AN180" s="61">
        <f t="shared" si="186"/>
        <v>24</v>
      </c>
      <c r="AO180" s="40">
        <f t="shared" si="200"/>
        <v>0</v>
      </c>
      <c r="AP180" s="40">
        <f t="shared" si="201"/>
        <v>0</v>
      </c>
      <c r="AQ180" s="44">
        <f t="shared" si="202"/>
        <v>6828.8785885420502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90328.414130000019</v>
      </c>
      <c r="H181" s="35">
        <f t="shared" si="187"/>
        <v>0</v>
      </c>
      <c r="I181" s="187">
        <v>75</v>
      </c>
      <c r="J181" s="212">
        <v>18022</v>
      </c>
      <c r="K181" s="217">
        <f t="shared" si="188"/>
        <v>240.29333333333332</v>
      </c>
      <c r="L181" s="34">
        <f t="shared" si="181"/>
        <v>75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261.72248928469025</v>
      </c>
      <c r="N181" s="57">
        <v>0</v>
      </c>
      <c r="O181" s="57">
        <v>0</v>
      </c>
      <c r="P181" s="61">
        <f t="shared" si="182"/>
        <v>75</v>
      </c>
      <c r="Q181" s="40">
        <f t="shared" si="189"/>
        <v>0</v>
      </c>
      <c r="R181" s="40">
        <f t="shared" si="190"/>
        <v>0</v>
      </c>
      <c r="S181" s="44">
        <f t="shared" si="191"/>
        <v>19629.186696351768</v>
      </c>
      <c r="T181" s="35">
        <f t="shared" si="192"/>
        <v>75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284.02223143257692</v>
      </c>
      <c r="V181" s="57">
        <v>0</v>
      </c>
      <c r="W181" s="57">
        <v>0</v>
      </c>
      <c r="X181" s="61">
        <f t="shared" si="183"/>
        <v>75</v>
      </c>
      <c r="Y181" s="40">
        <f t="shared" si="193"/>
        <v>0</v>
      </c>
      <c r="Z181" s="40">
        <f t="shared" si="194"/>
        <v>0</v>
      </c>
      <c r="AA181" s="44">
        <f t="shared" si="195"/>
        <v>21301.667357443268</v>
      </c>
      <c r="AB181" s="35">
        <f t="shared" si="196"/>
        <v>75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307.93400340367015</v>
      </c>
      <c r="AD181" s="57">
        <v>0</v>
      </c>
      <c r="AE181" s="57">
        <v>0</v>
      </c>
      <c r="AF181" s="61">
        <f t="shared" si="184"/>
        <v>75</v>
      </c>
      <c r="AG181" s="40">
        <f t="shared" si="197"/>
        <v>0</v>
      </c>
      <c r="AH181" s="40">
        <f t="shared" si="198"/>
        <v>0</v>
      </c>
      <c r="AI181" s="44">
        <f t="shared" si="199"/>
        <v>23095.050255275262</v>
      </c>
      <c r="AJ181" s="35">
        <f t="shared" si="185"/>
        <v>75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333.23442597406427</v>
      </c>
      <c r="AL181" s="57">
        <v>0</v>
      </c>
      <c r="AM181" s="57">
        <v>0</v>
      </c>
      <c r="AN181" s="61">
        <f t="shared" si="186"/>
        <v>75</v>
      </c>
      <c r="AO181" s="40">
        <f t="shared" si="200"/>
        <v>0</v>
      </c>
      <c r="AP181" s="40">
        <f t="shared" si="201"/>
        <v>0</v>
      </c>
      <c r="AQ181" s="44">
        <f t="shared" si="202"/>
        <v>24992.58194805482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192309.03083999996</v>
      </c>
      <c r="H182" s="35">
        <f t="shared" si="187"/>
        <v>0</v>
      </c>
      <c r="I182" s="187">
        <v>25</v>
      </c>
      <c r="J182" s="212">
        <v>7353</v>
      </c>
      <c r="K182" s="217">
        <f t="shared" si="188"/>
        <v>294.12</v>
      </c>
      <c r="L182" s="34">
        <f t="shared" si="181"/>
        <v>25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320.48593998099705</v>
      </c>
      <c r="N182" s="57">
        <v>0</v>
      </c>
      <c r="O182" s="57">
        <v>0</v>
      </c>
      <c r="P182" s="61">
        <f t="shared" si="182"/>
        <v>25</v>
      </c>
      <c r="Q182" s="40">
        <f t="shared" si="189"/>
        <v>0</v>
      </c>
      <c r="R182" s="40">
        <f t="shared" si="190"/>
        <v>0</v>
      </c>
      <c r="S182" s="44">
        <f t="shared" si="191"/>
        <v>8012.1484995249266</v>
      </c>
      <c r="T182" s="35">
        <f t="shared" si="192"/>
        <v>25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347.83473737933787</v>
      </c>
      <c r="V182" s="57">
        <v>0</v>
      </c>
      <c r="W182" s="57">
        <v>0</v>
      </c>
      <c r="X182" s="61">
        <f t="shared" si="183"/>
        <v>25</v>
      </c>
      <c r="Y182" s="40">
        <f t="shared" si="193"/>
        <v>0</v>
      </c>
      <c r="Z182" s="40">
        <f t="shared" si="194"/>
        <v>0</v>
      </c>
      <c r="AA182" s="44">
        <f t="shared" si="195"/>
        <v>8695.8684344834473</v>
      </c>
      <c r="AB182" s="35">
        <f t="shared" si="196"/>
        <v>25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377.16462576137855</v>
      </c>
      <c r="AD182" s="57">
        <v>0</v>
      </c>
      <c r="AE182" s="57">
        <v>0</v>
      </c>
      <c r="AF182" s="61">
        <f t="shared" si="184"/>
        <v>25</v>
      </c>
      <c r="AG182" s="40">
        <f t="shared" si="197"/>
        <v>0</v>
      </c>
      <c r="AH182" s="40">
        <f t="shared" si="198"/>
        <v>0</v>
      </c>
      <c r="AI182" s="44">
        <f t="shared" si="199"/>
        <v>9429.1156440344639</v>
      </c>
      <c r="AJ182" s="35">
        <f t="shared" si="185"/>
        <v>25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408.20270469959911</v>
      </c>
      <c r="AL182" s="57">
        <v>0</v>
      </c>
      <c r="AM182" s="57">
        <v>0</v>
      </c>
      <c r="AN182" s="61">
        <f t="shared" si="186"/>
        <v>25</v>
      </c>
      <c r="AO182" s="40">
        <f t="shared" si="200"/>
        <v>0</v>
      </c>
      <c r="AP182" s="40">
        <f t="shared" si="201"/>
        <v>0</v>
      </c>
      <c r="AQ182" s="44">
        <f t="shared" si="202"/>
        <v>10205.067617489978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108769.12448999997</v>
      </c>
      <c r="H183" s="35">
        <f t="shared" si="187"/>
        <v>0</v>
      </c>
      <c r="I183" s="187">
        <v>8</v>
      </c>
      <c r="J183" s="212">
        <v>2907</v>
      </c>
      <c r="K183" s="217">
        <f t="shared" si="188"/>
        <v>363.375</v>
      </c>
      <c r="L183" s="34">
        <f t="shared" si="181"/>
        <v>8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396.05749747431838</v>
      </c>
      <c r="N183" s="57">
        <v>0</v>
      </c>
      <c r="O183" s="57">
        <v>0</v>
      </c>
      <c r="P183" s="61">
        <f t="shared" si="182"/>
        <v>8</v>
      </c>
      <c r="Q183" s="40">
        <f t="shared" si="189"/>
        <v>0</v>
      </c>
      <c r="R183" s="40">
        <f t="shared" si="190"/>
        <v>0</v>
      </c>
      <c r="S183" s="44">
        <f t="shared" si="191"/>
        <v>3168.4599797945471</v>
      </c>
      <c r="T183" s="35">
        <f t="shared" si="192"/>
        <v>8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429.8885338648484</v>
      </c>
      <c r="V183" s="57">
        <v>0</v>
      </c>
      <c r="W183" s="57">
        <v>0</v>
      </c>
      <c r="X183" s="61">
        <f t="shared" si="183"/>
        <v>8</v>
      </c>
      <c r="Y183" s="40">
        <f t="shared" si="193"/>
        <v>0</v>
      </c>
      <c r="Z183" s="40">
        <f t="shared" si="194"/>
        <v>0</v>
      </c>
      <c r="AA183" s="44">
        <f t="shared" si="195"/>
        <v>3439.1082709187872</v>
      </c>
      <c r="AB183" s="35">
        <f t="shared" si="196"/>
        <v>8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466.17344342632373</v>
      </c>
      <c r="AD183" s="57">
        <v>0</v>
      </c>
      <c r="AE183" s="57">
        <v>0</v>
      </c>
      <c r="AF183" s="61">
        <f t="shared" si="184"/>
        <v>8</v>
      </c>
      <c r="AG183" s="40">
        <f t="shared" si="197"/>
        <v>0</v>
      </c>
      <c r="AH183" s="40">
        <f t="shared" si="198"/>
        <v>0</v>
      </c>
      <c r="AI183" s="44">
        <f t="shared" si="199"/>
        <v>3729.3875474105898</v>
      </c>
      <c r="AJ183" s="35">
        <f t="shared" si="185"/>
        <v>8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504.57548606192023</v>
      </c>
      <c r="AL183" s="57">
        <v>0</v>
      </c>
      <c r="AM183" s="57">
        <v>0</v>
      </c>
      <c r="AN183" s="61">
        <f t="shared" si="186"/>
        <v>8</v>
      </c>
      <c r="AO183" s="40">
        <f t="shared" si="200"/>
        <v>0</v>
      </c>
      <c r="AP183" s="40">
        <f t="shared" si="201"/>
        <v>0</v>
      </c>
      <c r="AQ183" s="44">
        <f t="shared" si="202"/>
        <v>4036.6038884953618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1</v>
      </c>
      <c r="G184" s="35">
        <f>SUMIFS(WORKING!$AC$3:$AC$6802,WORKING!$A$3:$A$6802,Results!$D$3,WORKING!$B$3:$B$6802,Results!A184,WORKING!$C$3:$C$6802,Results!C184)/1000</f>
        <v>157712.45039000001</v>
      </c>
      <c r="H184" s="35">
        <f t="shared" si="187"/>
        <v>157712.45039000001</v>
      </c>
      <c r="I184" s="187">
        <v>18</v>
      </c>
      <c r="J184" s="212">
        <v>7733</v>
      </c>
      <c r="K184" s="217">
        <f t="shared" si="188"/>
        <v>429.61111111111109</v>
      </c>
      <c r="L184" s="34">
        <f t="shared" si="181"/>
        <v>18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468.36700152880832</v>
      </c>
      <c r="N184" s="57">
        <v>1</v>
      </c>
      <c r="O184" s="57">
        <v>0</v>
      </c>
      <c r="P184" s="61">
        <f t="shared" si="182"/>
        <v>19</v>
      </c>
      <c r="Q184" s="40">
        <f t="shared" si="189"/>
        <v>468.36700152880832</v>
      </c>
      <c r="R184" s="40">
        <f t="shared" si="190"/>
        <v>0</v>
      </c>
      <c r="S184" s="44">
        <f t="shared" si="191"/>
        <v>8898.9730290473581</v>
      </c>
      <c r="T184" s="35">
        <f t="shared" si="192"/>
        <v>19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508.41083989303689</v>
      </c>
      <c r="V184" s="57">
        <v>0</v>
      </c>
      <c r="W184" s="57">
        <v>0</v>
      </c>
      <c r="X184" s="61">
        <f t="shared" si="183"/>
        <v>19</v>
      </c>
      <c r="Y184" s="40">
        <f t="shared" si="193"/>
        <v>0</v>
      </c>
      <c r="Z184" s="40">
        <f t="shared" si="194"/>
        <v>0</v>
      </c>
      <c r="AA184" s="44">
        <f t="shared" si="195"/>
        <v>9659.805957967701</v>
      </c>
      <c r="AB184" s="35">
        <f t="shared" si="196"/>
        <v>19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551.36266002965931</v>
      </c>
      <c r="AD184" s="57">
        <v>0</v>
      </c>
      <c r="AE184" s="57">
        <v>0</v>
      </c>
      <c r="AF184" s="61">
        <f t="shared" si="184"/>
        <v>19</v>
      </c>
      <c r="AG184" s="40">
        <f t="shared" si="197"/>
        <v>0</v>
      </c>
      <c r="AH184" s="40">
        <f t="shared" si="198"/>
        <v>0</v>
      </c>
      <c r="AI184" s="44">
        <f t="shared" si="199"/>
        <v>10475.890540563527</v>
      </c>
      <c r="AJ184" s="35">
        <f t="shared" si="185"/>
        <v>19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596.82476376220234</v>
      </c>
      <c r="AL184" s="57">
        <v>0</v>
      </c>
      <c r="AM184" s="57">
        <v>0</v>
      </c>
      <c r="AN184" s="61">
        <f t="shared" si="186"/>
        <v>19</v>
      </c>
      <c r="AO184" s="40">
        <f t="shared" si="200"/>
        <v>0</v>
      </c>
      <c r="AP184" s="40">
        <f t="shared" si="201"/>
        <v>0</v>
      </c>
      <c r="AQ184" s="44">
        <f t="shared" si="202"/>
        <v>11339.670511481845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36032.247779999998</v>
      </c>
      <c r="H185" s="35">
        <f t="shared" si="187"/>
        <v>0</v>
      </c>
      <c r="I185" s="187">
        <v>24</v>
      </c>
      <c r="J185" s="212">
        <v>12964</v>
      </c>
      <c r="K185" s="217">
        <f t="shared" si="188"/>
        <v>540.16666666666663</v>
      </c>
      <c r="L185" s="34">
        <f t="shared" si="181"/>
        <v>24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589.09230404125253</v>
      </c>
      <c r="N185" s="57">
        <v>4</v>
      </c>
      <c r="O185" s="57">
        <v>0</v>
      </c>
      <c r="P185" s="61">
        <f t="shared" si="182"/>
        <v>28</v>
      </c>
      <c r="Q185" s="40">
        <f t="shared" si="189"/>
        <v>2356.3692161650101</v>
      </c>
      <c r="R185" s="40">
        <f t="shared" si="190"/>
        <v>0</v>
      </c>
      <c r="S185" s="44">
        <f t="shared" si="191"/>
        <v>16494.58451315507</v>
      </c>
      <c r="T185" s="35">
        <f t="shared" si="192"/>
        <v>28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639.51909593307482</v>
      </c>
      <c r="V185" s="57">
        <v>0</v>
      </c>
      <c r="W185" s="57">
        <v>0</v>
      </c>
      <c r="X185" s="61">
        <f t="shared" si="183"/>
        <v>28</v>
      </c>
      <c r="Y185" s="40">
        <f t="shared" si="193"/>
        <v>0</v>
      </c>
      <c r="Z185" s="40">
        <f t="shared" si="194"/>
        <v>0</v>
      </c>
      <c r="AA185" s="44">
        <f t="shared" si="195"/>
        <v>17906.534686126095</v>
      </c>
      <c r="AB185" s="35">
        <f t="shared" si="196"/>
        <v>28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693.61376932656412</v>
      </c>
      <c r="AD185" s="57">
        <v>0</v>
      </c>
      <c r="AE185" s="57">
        <v>0</v>
      </c>
      <c r="AF185" s="61">
        <f t="shared" si="184"/>
        <v>28</v>
      </c>
      <c r="AG185" s="40">
        <f t="shared" si="197"/>
        <v>0</v>
      </c>
      <c r="AH185" s="40">
        <f t="shared" si="198"/>
        <v>0</v>
      </c>
      <c r="AI185" s="44">
        <f t="shared" si="199"/>
        <v>19421.185541143794</v>
      </c>
      <c r="AJ185" s="35">
        <f t="shared" si="185"/>
        <v>28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750.8769918377584</v>
      </c>
      <c r="AL185" s="57">
        <v>0</v>
      </c>
      <c r="AM185" s="57">
        <v>0</v>
      </c>
      <c r="AN185" s="61">
        <f t="shared" si="186"/>
        <v>28</v>
      </c>
      <c r="AO185" s="40">
        <f t="shared" si="200"/>
        <v>0</v>
      </c>
      <c r="AP185" s="40">
        <f t="shared" si="201"/>
        <v>0</v>
      </c>
      <c r="AQ185" s="44">
        <f t="shared" si="202"/>
        <v>21024.555771457235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30689.279420000003</v>
      </c>
      <c r="H186" s="35">
        <f t="shared" si="187"/>
        <v>0</v>
      </c>
      <c r="I186" s="187">
        <v>0</v>
      </c>
      <c r="J186" s="212">
        <v>0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16180.535399999999</v>
      </c>
      <c r="H187" s="35">
        <f t="shared" si="187"/>
        <v>0</v>
      </c>
      <c r="I187" s="187">
        <v>20</v>
      </c>
      <c r="J187" s="212">
        <v>14417</v>
      </c>
      <c r="K187" s="217">
        <f t="shared" si="188"/>
        <v>720.85</v>
      </c>
      <c r="L187" s="34">
        <f t="shared" si="181"/>
        <v>20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786.95361404830862</v>
      </c>
      <c r="N187" s="57">
        <v>0</v>
      </c>
      <c r="O187" s="57">
        <v>0</v>
      </c>
      <c r="P187" s="61">
        <f t="shared" si="182"/>
        <v>20</v>
      </c>
      <c r="Q187" s="40">
        <f t="shared" si="189"/>
        <v>0</v>
      </c>
      <c r="R187" s="40">
        <f t="shared" si="190"/>
        <v>0</v>
      </c>
      <c r="S187" s="44">
        <f t="shared" si="191"/>
        <v>15739.072280966173</v>
      </c>
      <c r="T187" s="35">
        <f t="shared" si="192"/>
        <v>20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854.32845570601523</v>
      </c>
      <c r="V187" s="57">
        <v>0</v>
      </c>
      <c r="W187" s="57">
        <v>0</v>
      </c>
      <c r="X187" s="61">
        <f t="shared" si="183"/>
        <v>20</v>
      </c>
      <c r="Y187" s="40">
        <f t="shared" si="193"/>
        <v>0</v>
      </c>
      <c r="Z187" s="40">
        <f t="shared" si="194"/>
        <v>0</v>
      </c>
      <c r="AA187" s="44">
        <f t="shared" si="195"/>
        <v>17086.569114120306</v>
      </c>
      <c r="AB187" s="35">
        <f t="shared" si="196"/>
        <v>20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926.60478212615567</v>
      </c>
      <c r="AD187" s="57">
        <v>0</v>
      </c>
      <c r="AE187" s="57">
        <v>0</v>
      </c>
      <c r="AF187" s="61">
        <f t="shared" si="184"/>
        <v>20</v>
      </c>
      <c r="AG187" s="40">
        <f t="shared" si="197"/>
        <v>0</v>
      </c>
      <c r="AH187" s="40">
        <f t="shared" si="198"/>
        <v>0</v>
      </c>
      <c r="AI187" s="44">
        <f t="shared" si="199"/>
        <v>18532.095642523112</v>
      </c>
      <c r="AJ187" s="35">
        <f t="shared" si="185"/>
        <v>20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1003.1154436490604</v>
      </c>
      <c r="AL187" s="57">
        <v>0</v>
      </c>
      <c r="AM187" s="57">
        <v>0</v>
      </c>
      <c r="AN187" s="61">
        <f t="shared" si="186"/>
        <v>20</v>
      </c>
      <c r="AO187" s="40">
        <f t="shared" si="200"/>
        <v>0</v>
      </c>
      <c r="AP187" s="40">
        <f t="shared" si="201"/>
        <v>0</v>
      </c>
      <c r="AQ187" s="44">
        <f t="shared" si="202"/>
        <v>20062.308872981208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2551.1422199999997</v>
      </c>
      <c r="H188" s="35">
        <f t="shared" si="187"/>
        <v>0</v>
      </c>
      <c r="I188" s="187">
        <v>4</v>
      </c>
      <c r="J188" s="212">
        <v>3749</v>
      </c>
      <c r="K188" s="217">
        <f t="shared" si="188"/>
        <v>937.25</v>
      </c>
      <c r="L188" s="34">
        <f t="shared" si="181"/>
        <v>4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981.62649209983897</v>
      </c>
      <c r="N188" s="57">
        <v>0</v>
      </c>
      <c r="O188" s="57">
        <v>0</v>
      </c>
      <c r="P188" s="61">
        <f t="shared" si="182"/>
        <v>4</v>
      </c>
      <c r="Q188" s="40">
        <f t="shared" si="189"/>
        <v>0</v>
      </c>
      <c r="R188" s="40">
        <f t="shared" si="190"/>
        <v>0</v>
      </c>
      <c r="S188" s="44">
        <f t="shared" si="191"/>
        <v>3926.5059683993559</v>
      </c>
      <c r="T188" s="35">
        <f t="shared" si="192"/>
        <v>4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1054.976136073738</v>
      </c>
      <c r="V188" s="57">
        <v>0</v>
      </c>
      <c r="W188" s="57">
        <v>0</v>
      </c>
      <c r="X188" s="61">
        <f t="shared" si="183"/>
        <v>4</v>
      </c>
      <c r="Y188" s="40">
        <f t="shared" si="193"/>
        <v>0</v>
      </c>
      <c r="Z188" s="40">
        <f t="shared" si="194"/>
        <v>0</v>
      </c>
      <c r="AA188" s="44">
        <f t="shared" si="195"/>
        <v>4219.9045442949518</v>
      </c>
      <c r="AB188" s="35">
        <f t="shared" si="196"/>
        <v>4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1132.7370242665181</v>
      </c>
      <c r="AD188" s="57">
        <v>0</v>
      </c>
      <c r="AE188" s="57">
        <v>0</v>
      </c>
      <c r="AF188" s="61">
        <f t="shared" si="184"/>
        <v>4</v>
      </c>
      <c r="AG188" s="40">
        <f t="shared" si="197"/>
        <v>0</v>
      </c>
      <c r="AH188" s="40">
        <f t="shared" si="198"/>
        <v>0</v>
      </c>
      <c r="AI188" s="44">
        <f t="shared" si="199"/>
        <v>4530.9480970660725</v>
      </c>
      <c r="AJ188" s="35">
        <f t="shared" si="185"/>
        <v>4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1213.932624442929</v>
      </c>
      <c r="AL188" s="57">
        <v>0</v>
      </c>
      <c r="AM188" s="57">
        <v>0</v>
      </c>
      <c r="AN188" s="61">
        <f t="shared" si="186"/>
        <v>4</v>
      </c>
      <c r="AO188" s="40">
        <f t="shared" si="200"/>
        <v>0</v>
      </c>
      <c r="AP188" s="40">
        <f t="shared" si="201"/>
        <v>0</v>
      </c>
      <c r="AQ188" s="44">
        <f t="shared" si="202"/>
        <v>4855.7304977717158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>
        <v>4</v>
      </c>
      <c r="J189" s="212">
        <v>4897</v>
      </c>
      <c r="K189" s="217">
        <f t="shared" si="188"/>
        <v>1224.25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1264.6502499999999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5058.6009999999997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1340.5292649999999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5362.1170599999996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1419.6204916349998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5678.4819665399991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1500.5388596581947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6002.1554386327789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>
        <v>1</v>
      </c>
      <c r="J190" s="212">
        <v>1420</v>
      </c>
      <c r="K190" s="217">
        <f t="shared" si="188"/>
        <v>1420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1466.86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1466.86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1554.8715999999999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1554.8715999999999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1646.6090244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1646.6090244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1740.4657387907998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1740.4657387907998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>
        <v>0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>
        <v>0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1</v>
      </c>
      <c r="G196" s="41">
        <f>SUM(G176:G195)</f>
        <v>676626.67850000004</v>
      </c>
      <c r="H196" s="41">
        <f>IFERROR(G196/F196,0)</f>
        <v>676626.67850000004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261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86633</v>
      </c>
      <c r="K196" s="41">
        <f>IFERROR(J196/I196,"")</f>
        <v>331.92720306513411</v>
      </c>
      <c r="L196" s="41">
        <f>SUM(L176:L195)</f>
        <v>261</v>
      </c>
      <c r="M196" s="41">
        <f>IFERROR(S196/P196,0)</f>
        <v>363.53899903404476</v>
      </c>
      <c r="N196" s="41">
        <f t="shared" ref="N196:T196" si="203">SUM(N176:N195)</f>
        <v>5</v>
      </c>
      <c r="O196" s="41">
        <f t="shared" si="203"/>
        <v>0</v>
      </c>
      <c r="P196" s="41">
        <f t="shared" si="203"/>
        <v>266</v>
      </c>
      <c r="Q196" s="41">
        <f t="shared" si="203"/>
        <v>2824.7362176938186</v>
      </c>
      <c r="R196" s="41">
        <f t="shared" si="203"/>
        <v>0</v>
      </c>
      <c r="S196" s="45">
        <f t="shared" si="203"/>
        <v>96701.373743055912</v>
      </c>
      <c r="T196" s="41">
        <f t="shared" si="203"/>
        <v>266</v>
      </c>
      <c r="U196" s="41">
        <f>IFERROR(AA196/X196,0)</f>
        <v>393.73096814623449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266</v>
      </c>
      <c r="Y196" s="41">
        <f t="shared" si="204"/>
        <v>0</v>
      </c>
      <c r="Z196" s="41">
        <f t="shared" si="204"/>
        <v>0</v>
      </c>
      <c r="AA196" s="45">
        <f t="shared" si="204"/>
        <v>104732.43752689837</v>
      </c>
      <c r="AB196" s="41">
        <f t="shared" si="204"/>
        <v>266</v>
      </c>
      <c r="AC196" s="41">
        <f>IFERROR(AI196/AF196,0)</f>
        <v>426.04773496297997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266</v>
      </c>
      <c r="AG196" s="41">
        <f t="shared" si="205"/>
        <v>0</v>
      </c>
      <c r="AH196" s="41">
        <f t="shared" si="205"/>
        <v>0</v>
      </c>
      <c r="AI196" s="45">
        <f t="shared" si="205"/>
        <v>113328.69750015267</v>
      </c>
      <c r="AJ196" s="41">
        <f t="shared" si="205"/>
        <v>266</v>
      </c>
      <c r="AK196" s="41">
        <f>IFERROR(AQ196/AN196,0)</f>
        <v>460.17101116424737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266</v>
      </c>
      <c r="AO196" s="41">
        <f t="shared" si="206"/>
        <v>0</v>
      </c>
      <c r="AP196" s="41">
        <f t="shared" si="206"/>
        <v>0</v>
      </c>
      <c r="AQ196" s="45">
        <f t="shared" si="206"/>
        <v>122405.4889696898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90347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97980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105149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113140.32400000001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-6354.3737430559122</v>
      </c>
      <c r="T198" s="39"/>
      <c r="U198" s="39"/>
      <c r="V198" s="53"/>
      <c r="W198" s="53"/>
      <c r="X198" s="110"/>
      <c r="Y198" s="39"/>
      <c r="Z198" s="39"/>
      <c r="AA198" s="54">
        <f>AA197-AA196</f>
        <v>-6752.4375268983713</v>
      </c>
      <c r="AB198" s="39"/>
      <c r="AC198" s="53"/>
      <c r="AD198" s="53"/>
      <c r="AE198" s="110"/>
      <c r="AF198" s="39"/>
      <c r="AG198" s="39"/>
      <c r="AH198" s="39"/>
      <c r="AI198" s="54">
        <f>AI197-AI196</f>
        <v>-8179.6975001526735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-9265.1649696897948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Community Education and Training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91</v>
      </c>
      <c r="G204" s="35">
        <f>SUMIFS(WORKING!$AC$3:$AC$6802,WORKING!$A$3:$A$6802,Results!$D$3,WORKING!$B$3:$B$6802,Results!A204,WORKING!$C$3:$C$6802,Results!C204)/1000</f>
        <v>38171.683440000001</v>
      </c>
      <c r="H204" s="35">
        <f>IFERROR(G204/F204,0)</f>
        <v>419.46904879120882</v>
      </c>
      <c r="I204" s="156">
        <v>9</v>
      </c>
      <c r="J204" s="211">
        <v>496</v>
      </c>
      <c r="K204" s="217">
        <f>IFERROR(IF(J204="",G204,J204)/IF(I204="",F204,I204),"")</f>
        <v>55.111111111111114</v>
      </c>
      <c r="L204" s="34">
        <f t="shared" ref="L204:L223" si="207">IF(I204="",F204,I204)</f>
        <v>9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60.186710168963934</v>
      </c>
      <c r="N204" s="57">
        <v>0</v>
      </c>
      <c r="O204" s="57">
        <v>0</v>
      </c>
      <c r="P204" s="61">
        <f t="shared" ref="P204:P223" si="208">-O204+L204+N204</f>
        <v>9</v>
      </c>
      <c r="Q204" s="40">
        <f>M204*N204</f>
        <v>0</v>
      </c>
      <c r="R204" s="40">
        <f>-M204*O204</f>
        <v>0</v>
      </c>
      <c r="S204" s="44">
        <f>M204*P204</f>
        <v>541.68039152067536</v>
      </c>
      <c r="T204" s="35">
        <f>P204</f>
        <v>9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65.364086764476482</v>
      </c>
      <c r="V204" s="57">
        <v>0</v>
      </c>
      <c r="W204" s="57">
        <v>0</v>
      </c>
      <c r="X204" s="61">
        <f t="shared" ref="X204:X223" si="209">-W204+T204+V204</f>
        <v>9</v>
      </c>
      <c r="Y204" s="40">
        <f>U204*V204</f>
        <v>0</v>
      </c>
      <c r="Z204" s="40">
        <f>-U204*W204</f>
        <v>0</v>
      </c>
      <c r="AA204" s="44">
        <f>U204*X204</f>
        <v>588.27678088028836</v>
      </c>
      <c r="AB204" s="35">
        <f>X204</f>
        <v>9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70.920488290418518</v>
      </c>
      <c r="AD204" s="57">
        <v>0</v>
      </c>
      <c r="AE204" s="57">
        <v>0</v>
      </c>
      <c r="AF204" s="61">
        <f t="shared" ref="AF204:AF223" si="210">-AE204+AB204+AD204</f>
        <v>9</v>
      </c>
      <c r="AG204" s="40">
        <f>AC204*AD204</f>
        <v>0</v>
      </c>
      <c r="AH204" s="40">
        <f>-AC204*AE204</f>
        <v>0</v>
      </c>
      <c r="AI204" s="44">
        <f>AC204*AF204</f>
        <v>638.28439461376661</v>
      </c>
      <c r="AJ204" s="35">
        <f t="shared" ref="AJ204:AJ223" si="211">AF204</f>
        <v>9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76.805257397144501</v>
      </c>
      <c r="AL204" s="57">
        <v>0</v>
      </c>
      <c r="AM204" s="57">
        <v>0</v>
      </c>
      <c r="AN204" s="61">
        <f t="shared" ref="AN204:AN223" si="212">-AM204+AJ204+AL204</f>
        <v>9</v>
      </c>
      <c r="AO204" s="40">
        <f>AK204*AL204</f>
        <v>0</v>
      </c>
      <c r="AP204" s="40">
        <f>-AK204*AM204</f>
        <v>0</v>
      </c>
      <c r="AQ204" s="44">
        <f>AK204*AN204</f>
        <v>691.2473165743005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71</v>
      </c>
      <c r="G205" s="35">
        <f>SUMIFS(WORKING!$AC$3:$AC$6802,WORKING!$A$3:$A$6802,Results!$D$3,WORKING!$B$3:$B$6802,Results!A205,WORKING!$C$3:$C$6802,Results!C205)/1000</f>
        <v>83987.21759</v>
      </c>
      <c r="H205" s="35">
        <f t="shared" ref="H205:H223" si="213">IFERROR(G205/F205,0)</f>
        <v>1182.9185576056339</v>
      </c>
      <c r="I205" s="187">
        <v>153</v>
      </c>
      <c r="J205" s="212">
        <v>13311</v>
      </c>
      <c r="K205" s="217">
        <f t="shared" ref="K205:K223" si="214">IFERROR(IF(J205="",G205,J205)/IF(I205="",F205,I205),"")</f>
        <v>87</v>
      </c>
      <c r="L205" s="34">
        <f t="shared" si="207"/>
        <v>153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94.934612790383923</v>
      </c>
      <c r="N205" s="57">
        <v>0</v>
      </c>
      <c r="O205" s="57">
        <v>0</v>
      </c>
      <c r="P205" s="61">
        <f t="shared" si="208"/>
        <v>153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14524.99575692874</v>
      </c>
      <c r="T205" s="35">
        <f t="shared" ref="T205:T223" si="218">P205</f>
        <v>153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103.07750603845912</v>
      </c>
      <c r="V205" s="57">
        <v>0</v>
      </c>
      <c r="W205" s="57">
        <v>0</v>
      </c>
      <c r="X205" s="61">
        <f t="shared" si="209"/>
        <v>153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15770.858423884245</v>
      </c>
      <c r="AB205" s="35">
        <f t="shared" ref="AB205:AB223" si="222">X205</f>
        <v>153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111.81424739791173</v>
      </c>
      <c r="AD205" s="57">
        <v>0</v>
      </c>
      <c r="AE205" s="57">
        <v>0</v>
      </c>
      <c r="AF205" s="61">
        <f t="shared" si="210"/>
        <v>153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17107.579851880495</v>
      </c>
      <c r="AJ205" s="35">
        <f t="shared" si="211"/>
        <v>153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121.06457857866454</v>
      </c>
      <c r="AL205" s="57">
        <v>0</v>
      </c>
      <c r="AM205" s="57">
        <v>0</v>
      </c>
      <c r="AN205" s="61">
        <f t="shared" si="212"/>
        <v>153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18522.880522535674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74</v>
      </c>
      <c r="G206" s="35">
        <f>SUMIFS(WORKING!$AC$3:$AC$6802,WORKING!$A$3:$A$6802,Results!$D$3,WORKING!$B$3:$B$6802,Results!A206,WORKING!$C$3:$C$6802,Results!C206)/1000</f>
        <v>75246.703269999998</v>
      </c>
      <c r="H206" s="35">
        <f t="shared" si="213"/>
        <v>1016.8473414864865</v>
      </c>
      <c r="I206" s="187">
        <v>57</v>
      </c>
      <c r="J206" s="212">
        <v>5754</v>
      </c>
      <c r="K206" s="217">
        <f t="shared" si="214"/>
        <v>100.94736842105263</v>
      </c>
      <c r="L206" s="34">
        <f t="shared" si="207"/>
        <v>57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110.23386043075811</v>
      </c>
      <c r="N206" s="57">
        <v>13</v>
      </c>
      <c r="O206" s="57">
        <v>0</v>
      </c>
      <c r="P206" s="61">
        <f t="shared" si="208"/>
        <v>70</v>
      </c>
      <c r="Q206" s="40">
        <f t="shared" si="215"/>
        <v>1433.0401855998555</v>
      </c>
      <c r="R206" s="40">
        <f t="shared" si="216"/>
        <v>0</v>
      </c>
      <c r="S206" s="44">
        <f t="shared" si="217"/>
        <v>7716.3702301530684</v>
      </c>
      <c r="T206" s="35">
        <f t="shared" si="218"/>
        <v>70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119.71389527905113</v>
      </c>
      <c r="V206" s="57">
        <v>0</v>
      </c>
      <c r="W206" s="57">
        <v>0</v>
      </c>
      <c r="X206" s="61">
        <f t="shared" si="209"/>
        <v>70</v>
      </c>
      <c r="Y206" s="40">
        <f t="shared" si="219"/>
        <v>0</v>
      </c>
      <c r="Z206" s="40">
        <f t="shared" si="220"/>
        <v>0</v>
      </c>
      <c r="AA206" s="44">
        <f t="shared" si="221"/>
        <v>8379.9726695335794</v>
      </c>
      <c r="AB206" s="35">
        <f t="shared" si="222"/>
        <v>70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129.88770273618306</v>
      </c>
      <c r="AD206" s="57">
        <v>0</v>
      </c>
      <c r="AE206" s="57">
        <v>0</v>
      </c>
      <c r="AF206" s="61">
        <f t="shared" si="210"/>
        <v>70</v>
      </c>
      <c r="AG206" s="40">
        <f t="shared" si="223"/>
        <v>0</v>
      </c>
      <c r="AH206" s="40">
        <f t="shared" si="224"/>
        <v>0</v>
      </c>
      <c r="AI206" s="44">
        <f t="shared" si="225"/>
        <v>9092.1391915328149</v>
      </c>
      <c r="AJ206" s="35">
        <f t="shared" si="211"/>
        <v>70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140.66246525544491</v>
      </c>
      <c r="AL206" s="57">
        <v>0</v>
      </c>
      <c r="AM206" s="57">
        <v>0</v>
      </c>
      <c r="AN206" s="61">
        <f t="shared" si="212"/>
        <v>70</v>
      </c>
      <c r="AO206" s="40">
        <f t="shared" si="226"/>
        <v>0</v>
      </c>
      <c r="AP206" s="40">
        <f t="shared" si="227"/>
        <v>0</v>
      </c>
      <c r="AQ206" s="44">
        <f t="shared" si="228"/>
        <v>9846.3725678811443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6</v>
      </c>
      <c r="G207" s="35">
        <f>SUMIFS(WORKING!$AC$3:$AC$6802,WORKING!$A$3:$A$6802,Results!$D$3,WORKING!$B$3:$B$6802,Results!A207,WORKING!$C$3:$C$6802,Results!C207)/1000</f>
        <v>38946.380339999989</v>
      </c>
      <c r="H207" s="35">
        <f t="shared" si="213"/>
        <v>6491.0633899999984</v>
      </c>
      <c r="I207" s="187">
        <v>148</v>
      </c>
      <c r="J207" s="212">
        <v>13859</v>
      </c>
      <c r="K207" s="217">
        <f t="shared" si="214"/>
        <v>93.641891891891888</v>
      </c>
      <c r="L207" s="34">
        <f t="shared" si="207"/>
        <v>148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102.26885728479623</v>
      </c>
      <c r="N207" s="57">
        <v>0</v>
      </c>
      <c r="O207" s="57">
        <v>0</v>
      </c>
      <c r="P207" s="61">
        <f t="shared" si="208"/>
        <v>148</v>
      </c>
      <c r="Q207" s="40">
        <f t="shared" si="215"/>
        <v>0</v>
      </c>
      <c r="R207" s="40">
        <f t="shared" si="216"/>
        <v>0</v>
      </c>
      <c r="S207" s="44">
        <f t="shared" si="217"/>
        <v>15135.790878149841</v>
      </c>
      <c r="T207" s="35">
        <f t="shared" si="218"/>
        <v>148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111.06779081022924</v>
      </c>
      <c r="V207" s="57">
        <v>0</v>
      </c>
      <c r="W207" s="57">
        <v>0</v>
      </c>
      <c r="X207" s="61">
        <f t="shared" si="209"/>
        <v>148</v>
      </c>
      <c r="Y207" s="40">
        <f t="shared" si="219"/>
        <v>0</v>
      </c>
      <c r="Z207" s="40">
        <f t="shared" si="220"/>
        <v>0</v>
      </c>
      <c r="AA207" s="44">
        <f t="shared" si="221"/>
        <v>16438.033039913927</v>
      </c>
      <c r="AB207" s="35">
        <f t="shared" si="222"/>
        <v>148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120.51102808911374</v>
      </c>
      <c r="AD207" s="57">
        <v>0</v>
      </c>
      <c r="AE207" s="57">
        <v>0</v>
      </c>
      <c r="AF207" s="61">
        <f t="shared" si="210"/>
        <v>148</v>
      </c>
      <c r="AG207" s="40">
        <f t="shared" si="223"/>
        <v>0</v>
      </c>
      <c r="AH207" s="40">
        <f t="shared" si="224"/>
        <v>0</v>
      </c>
      <c r="AI207" s="44">
        <f t="shared" si="225"/>
        <v>17835.632157188833</v>
      </c>
      <c r="AJ207" s="35">
        <f t="shared" si="211"/>
        <v>148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130.51251645189967</v>
      </c>
      <c r="AL207" s="57">
        <v>0</v>
      </c>
      <c r="AM207" s="57">
        <v>0</v>
      </c>
      <c r="AN207" s="61">
        <f t="shared" si="212"/>
        <v>148</v>
      </c>
      <c r="AO207" s="40">
        <f t="shared" si="226"/>
        <v>0</v>
      </c>
      <c r="AP207" s="40">
        <f t="shared" si="227"/>
        <v>0</v>
      </c>
      <c r="AQ207" s="44">
        <f t="shared" si="228"/>
        <v>19315.852434881152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66</v>
      </c>
      <c r="G208" s="35">
        <f>SUMIFS(WORKING!$AC$3:$AC$6802,WORKING!$A$3:$A$6802,Results!$D$3,WORKING!$B$3:$B$6802,Results!A208,WORKING!$C$3:$C$6802,Results!C208)/1000</f>
        <v>199371.17231000005</v>
      </c>
      <c r="H208" s="35">
        <f t="shared" si="213"/>
        <v>3020.7753380303038</v>
      </c>
      <c r="I208" s="187">
        <v>417</v>
      </c>
      <c r="J208" s="212">
        <v>54280</v>
      </c>
      <c r="K208" s="217">
        <f t="shared" si="214"/>
        <v>130.16786570743406</v>
      </c>
      <c r="L208" s="34">
        <f t="shared" si="207"/>
        <v>417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142.11298958509545</v>
      </c>
      <c r="N208" s="57">
        <v>0</v>
      </c>
      <c r="O208" s="57">
        <v>0</v>
      </c>
      <c r="P208" s="61">
        <f t="shared" si="208"/>
        <v>417</v>
      </c>
      <c r="Q208" s="40">
        <f t="shared" si="215"/>
        <v>0</v>
      </c>
      <c r="R208" s="40">
        <f t="shared" si="216"/>
        <v>0</v>
      </c>
      <c r="S208" s="44">
        <f t="shared" si="217"/>
        <v>59261.116656984799</v>
      </c>
      <c r="T208" s="35">
        <f t="shared" si="218"/>
        <v>417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154.3259300538169</v>
      </c>
      <c r="V208" s="57">
        <v>0</v>
      </c>
      <c r="W208" s="57">
        <v>0</v>
      </c>
      <c r="X208" s="61">
        <f t="shared" si="209"/>
        <v>417</v>
      </c>
      <c r="Y208" s="40">
        <f t="shared" si="219"/>
        <v>0</v>
      </c>
      <c r="Z208" s="40">
        <f t="shared" si="220"/>
        <v>0</v>
      </c>
      <c r="AA208" s="44">
        <f t="shared" si="221"/>
        <v>64353.912832441652</v>
      </c>
      <c r="AB208" s="35">
        <f t="shared" si="222"/>
        <v>417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167.43180977886291</v>
      </c>
      <c r="AD208" s="57">
        <v>0</v>
      </c>
      <c r="AE208" s="57">
        <v>0</v>
      </c>
      <c r="AF208" s="61">
        <f t="shared" si="210"/>
        <v>417</v>
      </c>
      <c r="AG208" s="40">
        <f t="shared" si="223"/>
        <v>0</v>
      </c>
      <c r="AH208" s="40">
        <f t="shared" si="224"/>
        <v>0</v>
      </c>
      <c r="AI208" s="44">
        <f t="shared" si="225"/>
        <v>69819.064677785835</v>
      </c>
      <c r="AJ208" s="35">
        <f t="shared" si="211"/>
        <v>417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181.31084507408562</v>
      </c>
      <c r="AL208" s="57">
        <v>0</v>
      </c>
      <c r="AM208" s="57">
        <v>0</v>
      </c>
      <c r="AN208" s="61">
        <f t="shared" si="212"/>
        <v>417</v>
      </c>
      <c r="AO208" s="40">
        <f t="shared" si="226"/>
        <v>0</v>
      </c>
      <c r="AP208" s="40">
        <f t="shared" si="227"/>
        <v>0</v>
      </c>
      <c r="AQ208" s="44">
        <f t="shared" si="228"/>
        <v>75606.622395893704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32</v>
      </c>
      <c r="G209" s="35">
        <f>SUMIFS(WORKING!$AC$3:$AC$6802,WORKING!$A$3:$A$6802,Results!$D$3,WORKING!$B$3:$B$6802,Results!A209,WORKING!$C$3:$C$6802,Results!C209)/1000</f>
        <v>98528.363360000032</v>
      </c>
      <c r="H209" s="35">
        <f t="shared" si="213"/>
        <v>3079.011355000001</v>
      </c>
      <c r="I209" s="187">
        <v>224</v>
      </c>
      <c r="J209" s="212">
        <v>31136</v>
      </c>
      <c r="K209" s="217">
        <f t="shared" si="214"/>
        <v>139</v>
      </c>
      <c r="L209" s="34">
        <f t="shared" si="207"/>
        <v>224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151.69615966735921</v>
      </c>
      <c r="N209" s="57">
        <v>0</v>
      </c>
      <c r="O209" s="57">
        <v>0</v>
      </c>
      <c r="P209" s="61">
        <f t="shared" si="208"/>
        <v>224</v>
      </c>
      <c r="Q209" s="40">
        <f t="shared" si="215"/>
        <v>0</v>
      </c>
      <c r="R209" s="40">
        <f t="shared" si="216"/>
        <v>0</v>
      </c>
      <c r="S209" s="44">
        <f t="shared" si="217"/>
        <v>33979.939765488467</v>
      </c>
      <c r="T209" s="35">
        <f t="shared" si="218"/>
        <v>224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164.71453209759522</v>
      </c>
      <c r="V209" s="57">
        <v>0</v>
      </c>
      <c r="W209" s="57">
        <v>0</v>
      </c>
      <c r="X209" s="61">
        <f t="shared" si="209"/>
        <v>224</v>
      </c>
      <c r="Y209" s="40">
        <f t="shared" si="219"/>
        <v>0</v>
      </c>
      <c r="Z209" s="40">
        <f t="shared" si="220"/>
        <v>0</v>
      </c>
      <c r="AA209" s="44">
        <f t="shared" si="221"/>
        <v>36896.055189861334</v>
      </c>
      <c r="AB209" s="35">
        <f t="shared" si="222"/>
        <v>224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178.68297566024327</v>
      </c>
      <c r="AD209" s="57">
        <v>0</v>
      </c>
      <c r="AE209" s="57">
        <v>0</v>
      </c>
      <c r="AF209" s="61">
        <f t="shared" si="210"/>
        <v>224</v>
      </c>
      <c r="AG209" s="40">
        <f t="shared" si="223"/>
        <v>0</v>
      </c>
      <c r="AH209" s="40">
        <f t="shared" si="224"/>
        <v>0</v>
      </c>
      <c r="AI209" s="44">
        <f t="shared" si="225"/>
        <v>40024.986547894492</v>
      </c>
      <c r="AJ209" s="35">
        <f t="shared" si="211"/>
        <v>224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193.47335042748838</v>
      </c>
      <c r="AL209" s="57">
        <v>0</v>
      </c>
      <c r="AM209" s="57">
        <v>0</v>
      </c>
      <c r="AN209" s="61">
        <f t="shared" si="212"/>
        <v>224</v>
      </c>
      <c r="AO209" s="40">
        <f t="shared" si="226"/>
        <v>0</v>
      </c>
      <c r="AP209" s="40">
        <f t="shared" si="227"/>
        <v>0</v>
      </c>
      <c r="AQ209" s="44">
        <f t="shared" si="228"/>
        <v>43338.030495757397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31</v>
      </c>
      <c r="G210" s="35">
        <f>SUMIFS(WORKING!$AC$3:$AC$6802,WORKING!$A$3:$A$6802,Results!$D$3,WORKING!$B$3:$B$6802,Results!A210,WORKING!$C$3:$C$6802,Results!C210)/1000</f>
        <v>57283.789980000001</v>
      </c>
      <c r="H210" s="35">
        <f t="shared" si="213"/>
        <v>1847.8641929032258</v>
      </c>
      <c r="I210" s="187">
        <v>234</v>
      </c>
      <c r="J210" s="212">
        <v>47399</v>
      </c>
      <c r="K210" s="217">
        <f t="shared" si="214"/>
        <v>202.55982905982907</v>
      </c>
      <c r="L210" s="34">
        <f t="shared" si="207"/>
        <v>234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220.70196991778803</v>
      </c>
      <c r="N210" s="57">
        <v>8</v>
      </c>
      <c r="O210" s="57">
        <v>0</v>
      </c>
      <c r="P210" s="61">
        <f t="shared" si="208"/>
        <v>242</v>
      </c>
      <c r="Q210" s="40">
        <f t="shared" si="215"/>
        <v>1765.6157593423043</v>
      </c>
      <c r="R210" s="40">
        <f t="shared" si="216"/>
        <v>0</v>
      </c>
      <c r="S210" s="44">
        <f t="shared" si="217"/>
        <v>53409.876720104701</v>
      </c>
      <c r="T210" s="35">
        <f t="shared" si="218"/>
        <v>242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239.53150275658098</v>
      </c>
      <c r="V210" s="57">
        <v>0</v>
      </c>
      <c r="W210" s="57">
        <v>0</v>
      </c>
      <c r="X210" s="61">
        <f t="shared" si="209"/>
        <v>242</v>
      </c>
      <c r="Y210" s="40">
        <f t="shared" si="219"/>
        <v>0</v>
      </c>
      <c r="Z210" s="40">
        <f t="shared" si="220"/>
        <v>0</v>
      </c>
      <c r="AA210" s="44">
        <f t="shared" si="221"/>
        <v>57966.623667092594</v>
      </c>
      <c r="AB210" s="35">
        <f t="shared" si="222"/>
        <v>242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259.72456350546702</v>
      </c>
      <c r="AD210" s="57">
        <v>0</v>
      </c>
      <c r="AE210" s="57">
        <v>0</v>
      </c>
      <c r="AF210" s="61">
        <f t="shared" si="210"/>
        <v>242</v>
      </c>
      <c r="AG210" s="40">
        <f t="shared" si="223"/>
        <v>0</v>
      </c>
      <c r="AH210" s="40">
        <f t="shared" si="224"/>
        <v>0</v>
      </c>
      <c r="AI210" s="44">
        <f t="shared" si="225"/>
        <v>62853.344368323022</v>
      </c>
      <c r="AJ210" s="35">
        <f t="shared" si="211"/>
        <v>242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281.09309863076044</v>
      </c>
      <c r="AL210" s="57">
        <v>0</v>
      </c>
      <c r="AM210" s="57">
        <v>0</v>
      </c>
      <c r="AN210" s="61">
        <f t="shared" si="212"/>
        <v>242</v>
      </c>
      <c r="AO210" s="40">
        <f t="shared" si="226"/>
        <v>0</v>
      </c>
      <c r="AP210" s="40">
        <f t="shared" si="227"/>
        <v>0</v>
      </c>
      <c r="AQ210" s="44">
        <f t="shared" si="228"/>
        <v>68024.529868644022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528.45447000000013</v>
      </c>
      <c r="H211" s="35">
        <f t="shared" si="213"/>
        <v>0</v>
      </c>
      <c r="I211" s="187">
        <v>4</v>
      </c>
      <c r="J211" s="212">
        <v>1015</v>
      </c>
      <c r="K211" s="217">
        <f t="shared" si="214"/>
        <v>253.75</v>
      </c>
      <c r="L211" s="34">
        <f t="shared" si="207"/>
        <v>4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276.65931066802443</v>
      </c>
      <c r="N211" s="57">
        <v>4</v>
      </c>
      <c r="O211" s="57">
        <v>0</v>
      </c>
      <c r="P211" s="61">
        <f t="shared" si="208"/>
        <v>8</v>
      </c>
      <c r="Q211" s="40">
        <f t="shared" si="215"/>
        <v>1106.6372426720977</v>
      </c>
      <c r="R211" s="40">
        <f t="shared" si="216"/>
        <v>0</v>
      </c>
      <c r="S211" s="44">
        <f t="shared" si="217"/>
        <v>2213.2744853441955</v>
      </c>
      <c r="T211" s="35">
        <f t="shared" si="218"/>
        <v>8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300.31627307315449</v>
      </c>
      <c r="V211" s="57">
        <v>0</v>
      </c>
      <c r="W211" s="57">
        <v>0</v>
      </c>
      <c r="X211" s="61">
        <f t="shared" si="209"/>
        <v>8</v>
      </c>
      <c r="Y211" s="40">
        <f t="shared" si="219"/>
        <v>0</v>
      </c>
      <c r="Z211" s="40">
        <f t="shared" si="220"/>
        <v>0</v>
      </c>
      <c r="AA211" s="44">
        <f t="shared" si="221"/>
        <v>2402.5301845852359</v>
      </c>
      <c r="AB211" s="35">
        <f t="shared" si="222"/>
        <v>8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325.69164086014911</v>
      </c>
      <c r="AD211" s="57">
        <v>0</v>
      </c>
      <c r="AE211" s="57">
        <v>0</v>
      </c>
      <c r="AF211" s="61">
        <f t="shared" si="210"/>
        <v>8</v>
      </c>
      <c r="AG211" s="40">
        <f t="shared" si="223"/>
        <v>0</v>
      </c>
      <c r="AH211" s="40">
        <f t="shared" si="224"/>
        <v>0</v>
      </c>
      <c r="AI211" s="44">
        <f t="shared" si="225"/>
        <v>2605.5331268811929</v>
      </c>
      <c r="AJ211" s="35">
        <f t="shared" si="211"/>
        <v>8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352.55068410054167</v>
      </c>
      <c r="AL211" s="57">
        <v>0</v>
      </c>
      <c r="AM211" s="57">
        <v>0</v>
      </c>
      <c r="AN211" s="61">
        <f t="shared" si="212"/>
        <v>8</v>
      </c>
      <c r="AO211" s="40">
        <f t="shared" si="226"/>
        <v>0</v>
      </c>
      <c r="AP211" s="40">
        <f t="shared" si="227"/>
        <v>0</v>
      </c>
      <c r="AQ211" s="44">
        <f t="shared" si="228"/>
        <v>2820.4054728043334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311.34623999999997</v>
      </c>
      <c r="H212" s="35">
        <f t="shared" si="213"/>
        <v>0</v>
      </c>
      <c r="I212" s="187">
        <v>93</v>
      </c>
      <c r="J212" s="212">
        <v>29399</v>
      </c>
      <c r="K212" s="217">
        <f t="shared" si="214"/>
        <v>316.11827956989248</v>
      </c>
      <c r="L212" s="34">
        <f t="shared" si="207"/>
        <v>93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344.35246121958664</v>
      </c>
      <c r="N212" s="57">
        <v>14</v>
      </c>
      <c r="O212" s="57">
        <v>0</v>
      </c>
      <c r="P212" s="61">
        <f t="shared" si="208"/>
        <v>107</v>
      </c>
      <c r="Q212" s="40">
        <f t="shared" si="215"/>
        <v>4820.9344570742132</v>
      </c>
      <c r="R212" s="40">
        <f t="shared" si="216"/>
        <v>0</v>
      </c>
      <c r="S212" s="44">
        <f t="shared" si="217"/>
        <v>36845.713350495767</v>
      </c>
      <c r="T212" s="35">
        <f t="shared" si="218"/>
        <v>107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373.70307462530144</v>
      </c>
      <c r="V212" s="57">
        <v>0</v>
      </c>
      <c r="W212" s="57">
        <v>0</v>
      </c>
      <c r="X212" s="61">
        <f t="shared" si="209"/>
        <v>107</v>
      </c>
      <c r="Y212" s="40">
        <f t="shared" si="219"/>
        <v>0</v>
      </c>
      <c r="Z212" s="40">
        <f t="shared" si="220"/>
        <v>0</v>
      </c>
      <c r="AA212" s="44">
        <f t="shared" si="221"/>
        <v>39986.228984907255</v>
      </c>
      <c r="AB212" s="35">
        <f t="shared" si="222"/>
        <v>107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405.17658800222824</v>
      </c>
      <c r="AD212" s="57">
        <v>0</v>
      </c>
      <c r="AE212" s="57">
        <v>0</v>
      </c>
      <c r="AF212" s="61">
        <f t="shared" si="210"/>
        <v>107</v>
      </c>
      <c r="AG212" s="40">
        <f t="shared" si="223"/>
        <v>0</v>
      </c>
      <c r="AH212" s="40">
        <f t="shared" si="224"/>
        <v>0</v>
      </c>
      <c r="AI212" s="44">
        <f t="shared" si="225"/>
        <v>43353.894916238423</v>
      </c>
      <c r="AJ212" s="35">
        <f t="shared" si="211"/>
        <v>107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438.47946596350175</v>
      </c>
      <c r="AL212" s="57">
        <v>0</v>
      </c>
      <c r="AM212" s="57">
        <v>0</v>
      </c>
      <c r="AN212" s="61">
        <f t="shared" si="212"/>
        <v>107</v>
      </c>
      <c r="AO212" s="40">
        <f t="shared" si="226"/>
        <v>0</v>
      </c>
      <c r="AP212" s="40">
        <f t="shared" si="227"/>
        <v>0</v>
      </c>
      <c r="AQ212" s="44">
        <f t="shared" si="228"/>
        <v>46917.302858094685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8</v>
      </c>
      <c r="G213" s="35">
        <f>SUMIFS(WORKING!$AC$3:$AC$6802,WORKING!$A$3:$A$6802,Results!$D$3,WORKING!$B$3:$B$6802,Results!A213,WORKING!$C$3:$C$6802,Results!C213)/1000</f>
        <v>19075.392450000003</v>
      </c>
      <c r="H213" s="35">
        <f t="shared" si="213"/>
        <v>2384.4240562500004</v>
      </c>
      <c r="I213" s="187">
        <v>68</v>
      </c>
      <c r="J213" s="212">
        <v>25380</v>
      </c>
      <c r="K213" s="217">
        <f t="shared" si="214"/>
        <v>373.23529411764707</v>
      </c>
      <c r="L213" s="34">
        <f t="shared" si="207"/>
        <v>68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406.94156203042996</v>
      </c>
      <c r="N213" s="57">
        <v>0</v>
      </c>
      <c r="O213" s="57">
        <v>0</v>
      </c>
      <c r="P213" s="61">
        <f t="shared" si="208"/>
        <v>68</v>
      </c>
      <c r="Q213" s="40">
        <f t="shared" si="215"/>
        <v>0</v>
      </c>
      <c r="R213" s="40">
        <f t="shared" si="216"/>
        <v>0</v>
      </c>
      <c r="S213" s="44">
        <f t="shared" si="217"/>
        <v>27672.026218069237</v>
      </c>
      <c r="T213" s="35">
        <f t="shared" si="218"/>
        <v>68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441.74567925603759</v>
      </c>
      <c r="V213" s="57">
        <v>0</v>
      </c>
      <c r="W213" s="57">
        <v>0</v>
      </c>
      <c r="X213" s="61">
        <f t="shared" si="209"/>
        <v>68</v>
      </c>
      <c r="Y213" s="40">
        <f t="shared" si="219"/>
        <v>0</v>
      </c>
      <c r="Z213" s="40">
        <f t="shared" si="220"/>
        <v>0</v>
      </c>
      <c r="AA213" s="44">
        <f t="shared" si="221"/>
        <v>30038.706189410557</v>
      </c>
      <c r="AB213" s="35">
        <f t="shared" si="222"/>
        <v>68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479.07839125968627</v>
      </c>
      <c r="AD213" s="57">
        <v>0</v>
      </c>
      <c r="AE213" s="57">
        <v>0</v>
      </c>
      <c r="AF213" s="61">
        <f t="shared" si="210"/>
        <v>68</v>
      </c>
      <c r="AG213" s="40">
        <f t="shared" si="223"/>
        <v>0</v>
      </c>
      <c r="AH213" s="40">
        <f t="shared" si="224"/>
        <v>0</v>
      </c>
      <c r="AI213" s="44">
        <f t="shared" si="225"/>
        <v>32577.330605658666</v>
      </c>
      <c r="AJ213" s="35">
        <f t="shared" si="211"/>
        <v>68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518.59429354940528</v>
      </c>
      <c r="AL213" s="57">
        <v>0</v>
      </c>
      <c r="AM213" s="57">
        <v>0</v>
      </c>
      <c r="AN213" s="61">
        <f t="shared" si="212"/>
        <v>68</v>
      </c>
      <c r="AO213" s="40">
        <f t="shared" si="226"/>
        <v>0</v>
      </c>
      <c r="AP213" s="40">
        <f t="shared" si="227"/>
        <v>0</v>
      </c>
      <c r="AQ213" s="44">
        <f t="shared" si="228"/>
        <v>35264.411961359561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1</v>
      </c>
      <c r="G214" s="35">
        <f>SUMIFS(WORKING!$AC$3:$AC$6802,WORKING!$A$3:$A$6802,Results!$D$3,WORKING!$B$3:$B$6802,Results!A214,WORKING!$C$3:$C$6802,Results!C214)/1000</f>
        <v>832.28976000000011</v>
      </c>
      <c r="H214" s="35">
        <f t="shared" si="213"/>
        <v>832.28976000000011</v>
      </c>
      <c r="I214" s="187">
        <v>46</v>
      </c>
      <c r="J214" s="212">
        <v>20316</v>
      </c>
      <c r="K214" s="217">
        <f t="shared" si="214"/>
        <v>441.6521739130435</v>
      </c>
      <c r="L214" s="34">
        <f t="shared" si="207"/>
        <v>46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482.1090948973777</v>
      </c>
      <c r="N214" s="57">
        <v>13</v>
      </c>
      <c r="O214" s="57">
        <v>0</v>
      </c>
      <c r="P214" s="61">
        <f t="shared" si="208"/>
        <v>59</v>
      </c>
      <c r="Q214" s="40">
        <f t="shared" si="215"/>
        <v>6267.4182336659105</v>
      </c>
      <c r="R214" s="40">
        <f t="shared" si="216"/>
        <v>0</v>
      </c>
      <c r="S214" s="44">
        <f t="shared" si="217"/>
        <v>28444.436598945285</v>
      </c>
      <c r="T214" s="35">
        <f t="shared" si="218"/>
        <v>59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523.33741243464215</v>
      </c>
      <c r="V214" s="57">
        <v>0</v>
      </c>
      <c r="W214" s="57">
        <v>0</v>
      </c>
      <c r="X214" s="61">
        <f t="shared" si="209"/>
        <v>59</v>
      </c>
      <c r="Y214" s="40">
        <f t="shared" si="219"/>
        <v>0</v>
      </c>
      <c r="Z214" s="40">
        <f t="shared" si="220"/>
        <v>0</v>
      </c>
      <c r="AA214" s="44">
        <f t="shared" si="221"/>
        <v>30876.907333643885</v>
      </c>
      <c r="AB214" s="35">
        <f t="shared" si="222"/>
        <v>59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567.56050781802264</v>
      </c>
      <c r="AD214" s="57">
        <v>0</v>
      </c>
      <c r="AE214" s="57">
        <v>0</v>
      </c>
      <c r="AF214" s="61">
        <f t="shared" si="210"/>
        <v>59</v>
      </c>
      <c r="AG214" s="40">
        <f t="shared" si="223"/>
        <v>0</v>
      </c>
      <c r="AH214" s="40">
        <f t="shared" si="224"/>
        <v>0</v>
      </c>
      <c r="AI214" s="44">
        <f t="shared" si="225"/>
        <v>33486.069961263333</v>
      </c>
      <c r="AJ214" s="35">
        <f t="shared" si="211"/>
        <v>59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614.36896442536192</v>
      </c>
      <c r="AL214" s="57">
        <v>0</v>
      </c>
      <c r="AM214" s="57">
        <v>0</v>
      </c>
      <c r="AN214" s="61">
        <f t="shared" si="212"/>
        <v>59</v>
      </c>
      <c r="AO214" s="40">
        <f t="shared" si="226"/>
        <v>0</v>
      </c>
      <c r="AP214" s="40">
        <f t="shared" si="227"/>
        <v>0</v>
      </c>
      <c r="AQ214" s="44">
        <f t="shared" si="228"/>
        <v>36247.768901096351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396.64341999999999</v>
      </c>
      <c r="H215" s="35">
        <f t="shared" si="213"/>
        <v>0</v>
      </c>
      <c r="I215" s="187">
        <v>24</v>
      </c>
      <c r="J215" s="212">
        <v>13150</v>
      </c>
      <c r="K215" s="217">
        <f t="shared" si="214"/>
        <v>547.91666666666663</v>
      </c>
      <c r="L215" s="34">
        <f t="shared" si="207"/>
        <v>24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598.40144836746151</v>
      </c>
      <c r="N215" s="57">
        <v>8</v>
      </c>
      <c r="O215" s="57">
        <v>0</v>
      </c>
      <c r="P215" s="61">
        <f t="shared" si="208"/>
        <v>32</v>
      </c>
      <c r="Q215" s="40">
        <f t="shared" si="215"/>
        <v>4787.2115869396921</v>
      </c>
      <c r="R215" s="40">
        <f t="shared" si="216"/>
        <v>0</v>
      </c>
      <c r="S215" s="44">
        <f t="shared" si="217"/>
        <v>19148.846347758768</v>
      </c>
      <c r="T215" s="35">
        <f t="shared" si="218"/>
        <v>32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649.89361066366928</v>
      </c>
      <c r="V215" s="57">
        <v>0</v>
      </c>
      <c r="W215" s="57">
        <v>0</v>
      </c>
      <c r="X215" s="61">
        <f t="shared" si="209"/>
        <v>32</v>
      </c>
      <c r="Y215" s="40">
        <f t="shared" si="219"/>
        <v>0</v>
      </c>
      <c r="Z215" s="40">
        <f t="shared" si="220"/>
        <v>0</v>
      </c>
      <c r="AA215" s="44">
        <f t="shared" si="221"/>
        <v>20796.595541237417</v>
      </c>
      <c r="AB215" s="35">
        <f t="shared" si="222"/>
        <v>32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705.15700750234919</v>
      </c>
      <c r="AD215" s="57">
        <v>0</v>
      </c>
      <c r="AE215" s="57">
        <v>0</v>
      </c>
      <c r="AF215" s="61">
        <f t="shared" si="210"/>
        <v>32</v>
      </c>
      <c r="AG215" s="40">
        <f t="shared" si="223"/>
        <v>0</v>
      </c>
      <c r="AH215" s="40">
        <f t="shared" si="224"/>
        <v>0</v>
      </c>
      <c r="AI215" s="44">
        <f t="shared" si="225"/>
        <v>22565.024240075174</v>
      </c>
      <c r="AJ215" s="35">
        <f t="shared" si="211"/>
        <v>32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763.68823313802818</v>
      </c>
      <c r="AL215" s="57">
        <v>0</v>
      </c>
      <c r="AM215" s="57">
        <v>0</v>
      </c>
      <c r="AN215" s="61">
        <f t="shared" si="212"/>
        <v>32</v>
      </c>
      <c r="AO215" s="40">
        <f t="shared" si="226"/>
        <v>0</v>
      </c>
      <c r="AP215" s="40">
        <f t="shared" si="227"/>
        <v>0</v>
      </c>
      <c r="AQ215" s="44">
        <f t="shared" si="228"/>
        <v>24438.023460416902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580.40032000000008</v>
      </c>
      <c r="H216" s="35">
        <f t="shared" si="213"/>
        <v>0</v>
      </c>
      <c r="I216" s="187">
        <v>13</v>
      </c>
      <c r="J216" s="212">
        <v>8331</v>
      </c>
      <c r="K216" s="217">
        <f t="shared" si="214"/>
        <v>640.84615384615381</v>
      </c>
      <c r="L216" s="34">
        <f t="shared" si="207"/>
        <v>13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671.92378858915561</v>
      </c>
      <c r="N216" s="57">
        <v>1</v>
      </c>
      <c r="O216" s="57">
        <v>0</v>
      </c>
      <c r="P216" s="61">
        <f t="shared" si="208"/>
        <v>14</v>
      </c>
      <c r="Q216" s="40">
        <f t="shared" si="215"/>
        <v>671.92378858915561</v>
      </c>
      <c r="R216" s="40">
        <f t="shared" si="216"/>
        <v>0</v>
      </c>
      <c r="S216" s="44">
        <f t="shared" si="217"/>
        <v>9406.9330402481792</v>
      </c>
      <c r="T216" s="35">
        <f t="shared" si="218"/>
        <v>14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722.92258951424731</v>
      </c>
      <c r="V216" s="57">
        <v>0</v>
      </c>
      <c r="W216" s="57">
        <v>0</v>
      </c>
      <c r="X216" s="61">
        <f t="shared" si="209"/>
        <v>14</v>
      </c>
      <c r="Y216" s="40">
        <f t="shared" si="219"/>
        <v>0</v>
      </c>
      <c r="Z216" s="40">
        <f t="shared" si="220"/>
        <v>0</v>
      </c>
      <c r="AA216" s="44">
        <f t="shared" si="221"/>
        <v>10120.916253199463</v>
      </c>
      <c r="AB216" s="35">
        <f t="shared" si="222"/>
        <v>14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777.05841692878539</v>
      </c>
      <c r="AD216" s="57">
        <v>0</v>
      </c>
      <c r="AE216" s="57">
        <v>0</v>
      </c>
      <c r="AF216" s="61">
        <f t="shared" si="210"/>
        <v>14</v>
      </c>
      <c r="AG216" s="40">
        <f t="shared" si="223"/>
        <v>0</v>
      </c>
      <c r="AH216" s="40">
        <f t="shared" si="224"/>
        <v>0</v>
      </c>
      <c r="AI216" s="44">
        <f t="shared" si="225"/>
        <v>10878.817837002996</v>
      </c>
      <c r="AJ216" s="35">
        <f t="shared" si="211"/>
        <v>14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833.67076038523066</v>
      </c>
      <c r="AL216" s="57">
        <v>0</v>
      </c>
      <c r="AM216" s="57">
        <v>0</v>
      </c>
      <c r="AN216" s="61">
        <f t="shared" si="212"/>
        <v>14</v>
      </c>
      <c r="AO216" s="40">
        <f t="shared" si="226"/>
        <v>0</v>
      </c>
      <c r="AP216" s="40">
        <f t="shared" si="227"/>
        <v>0</v>
      </c>
      <c r="AQ216" s="44">
        <f t="shared" si="228"/>
        <v>11671.390645393229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550.62390000000005</v>
      </c>
      <c r="H217" s="35">
        <f t="shared" si="213"/>
        <v>0</v>
      </c>
      <c r="I217" s="187">
        <v>8</v>
      </c>
      <c r="J217" s="212">
        <v>6184</v>
      </c>
      <c r="K217" s="217">
        <f t="shared" si="214"/>
        <v>773</v>
      </c>
      <c r="L217" s="34">
        <f t="shared" si="207"/>
        <v>8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810.48663499999986</v>
      </c>
      <c r="N217" s="57">
        <v>2</v>
      </c>
      <c r="O217" s="57">
        <v>0</v>
      </c>
      <c r="P217" s="61">
        <f t="shared" si="208"/>
        <v>10</v>
      </c>
      <c r="Q217" s="40">
        <f t="shared" si="215"/>
        <v>1620.9732699999997</v>
      </c>
      <c r="R217" s="40">
        <f t="shared" si="216"/>
        <v>0</v>
      </c>
      <c r="S217" s="44">
        <f t="shared" si="217"/>
        <v>8104.8663499999984</v>
      </c>
      <c r="T217" s="35">
        <f t="shared" si="218"/>
        <v>10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872.00257059649982</v>
      </c>
      <c r="V217" s="57">
        <v>0</v>
      </c>
      <c r="W217" s="57">
        <v>0</v>
      </c>
      <c r="X217" s="61">
        <f t="shared" si="209"/>
        <v>10</v>
      </c>
      <c r="Y217" s="40">
        <f t="shared" si="219"/>
        <v>0</v>
      </c>
      <c r="Z217" s="40">
        <f t="shared" si="220"/>
        <v>0</v>
      </c>
      <c r="AA217" s="44">
        <f t="shared" si="221"/>
        <v>8720.0257059649975</v>
      </c>
      <c r="AB217" s="35">
        <f t="shared" si="222"/>
        <v>10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937.30248309561853</v>
      </c>
      <c r="AD217" s="57">
        <v>0</v>
      </c>
      <c r="AE217" s="57">
        <v>0</v>
      </c>
      <c r="AF217" s="61">
        <f t="shared" si="210"/>
        <v>10</v>
      </c>
      <c r="AG217" s="40">
        <f t="shared" si="223"/>
        <v>0</v>
      </c>
      <c r="AH217" s="40">
        <f t="shared" si="224"/>
        <v>0</v>
      </c>
      <c r="AI217" s="44">
        <f t="shared" si="225"/>
        <v>9373.0248309561848</v>
      </c>
      <c r="AJ217" s="35">
        <f t="shared" si="211"/>
        <v>10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1005.5896555015497</v>
      </c>
      <c r="AL217" s="57">
        <v>0</v>
      </c>
      <c r="AM217" s="57">
        <v>0</v>
      </c>
      <c r="AN217" s="61">
        <f t="shared" si="212"/>
        <v>10</v>
      </c>
      <c r="AO217" s="40">
        <f t="shared" si="226"/>
        <v>0</v>
      </c>
      <c r="AP217" s="40">
        <f t="shared" si="227"/>
        <v>0</v>
      </c>
      <c r="AQ217" s="44">
        <f t="shared" si="228"/>
        <v>10055.896555015497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>
        <v>0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1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>
        <v>0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757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>
        <v>17299</v>
      </c>
      <c r="J223" s="213">
        <v>1442338</v>
      </c>
      <c r="K223" s="217">
        <f t="shared" si="214"/>
        <v>83.37695820567663</v>
      </c>
      <c r="L223" s="34">
        <f t="shared" si="207"/>
        <v>17299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86.128397826463953</v>
      </c>
      <c r="N223" s="57">
        <v>20</v>
      </c>
      <c r="O223" s="57">
        <v>0</v>
      </c>
      <c r="P223" s="61">
        <f t="shared" si="208"/>
        <v>17319</v>
      </c>
      <c r="Q223" s="40">
        <f t="shared" si="215"/>
        <v>1722.5679565292789</v>
      </c>
      <c r="R223" s="40">
        <f t="shared" si="216"/>
        <v>0</v>
      </c>
      <c r="S223" s="44">
        <f t="shared" si="217"/>
        <v>1491657.7219565292</v>
      </c>
      <c r="T223" s="35">
        <f t="shared" si="218"/>
        <v>17319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91.296101696051792</v>
      </c>
      <c r="V223" s="57">
        <v>0</v>
      </c>
      <c r="W223" s="57">
        <v>0</v>
      </c>
      <c r="X223" s="61">
        <f t="shared" si="209"/>
        <v>17319</v>
      </c>
      <c r="Y223" s="40">
        <f t="shared" si="219"/>
        <v>0</v>
      </c>
      <c r="Z223" s="40">
        <f t="shared" si="220"/>
        <v>0</v>
      </c>
      <c r="AA223" s="44">
        <f t="shared" si="221"/>
        <v>1581157.1852739209</v>
      </c>
      <c r="AB223" s="35">
        <f t="shared" si="222"/>
        <v>17319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96.682571696118842</v>
      </c>
      <c r="AD223" s="57">
        <v>0</v>
      </c>
      <c r="AE223" s="57">
        <v>0</v>
      </c>
      <c r="AF223" s="61">
        <f t="shared" si="210"/>
        <v>17319</v>
      </c>
      <c r="AG223" s="40">
        <f t="shared" si="223"/>
        <v>0</v>
      </c>
      <c r="AH223" s="40">
        <f t="shared" si="224"/>
        <v>0</v>
      </c>
      <c r="AI223" s="44">
        <f t="shared" si="225"/>
        <v>1674445.4592050822</v>
      </c>
      <c r="AJ223" s="35">
        <f t="shared" si="211"/>
        <v>17319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102.19347828279761</v>
      </c>
      <c r="AL223" s="57">
        <v>0</v>
      </c>
      <c r="AM223" s="57">
        <v>0</v>
      </c>
      <c r="AN223" s="61">
        <f t="shared" si="212"/>
        <v>17319</v>
      </c>
      <c r="AO223" s="40">
        <f t="shared" si="226"/>
        <v>0</v>
      </c>
      <c r="AP223" s="40">
        <f t="shared" si="227"/>
        <v>0</v>
      </c>
      <c r="AQ223" s="44">
        <f t="shared" si="228"/>
        <v>1769888.8503797718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380</v>
      </c>
      <c r="G224" s="41">
        <f>SUM(G204:G223)</f>
        <v>613810.46085000003</v>
      </c>
      <c r="H224" s="41">
        <f>IFERROR(G224/F224,0)</f>
        <v>1615.2906864473684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18797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1712348</v>
      </c>
      <c r="K224" s="41">
        <f>IFERROR(J224/I224,"")</f>
        <v>91.096877161249139</v>
      </c>
      <c r="L224" s="41">
        <f>SUM(L204:L223)</f>
        <v>18797</v>
      </c>
      <c r="M224" s="41">
        <f>IFERROR(S224/P224,0)</f>
        <v>95.761007825153371</v>
      </c>
      <c r="N224" s="41">
        <f t="shared" ref="N224:T224" si="230">SUM(N204:N223)</f>
        <v>84</v>
      </c>
      <c r="O224" s="41">
        <f t="shared" si="230"/>
        <v>0</v>
      </c>
      <c r="P224" s="41">
        <f t="shared" si="230"/>
        <v>18881</v>
      </c>
      <c r="Q224" s="41">
        <f t="shared" si="230"/>
        <v>24196.322480412506</v>
      </c>
      <c r="R224" s="41">
        <f t="shared" si="230"/>
        <v>0</v>
      </c>
      <c r="S224" s="45">
        <f t="shared" si="230"/>
        <v>1808063.5887467209</v>
      </c>
      <c r="T224" s="41">
        <f t="shared" si="230"/>
        <v>18881</v>
      </c>
      <c r="U224" s="41">
        <f>IFERROR(AA224/X224,0)</f>
        <v>101.92748414122542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18881</v>
      </c>
      <c r="Y224" s="41">
        <f t="shared" si="231"/>
        <v>0</v>
      </c>
      <c r="Z224" s="41">
        <f t="shared" si="231"/>
        <v>0</v>
      </c>
      <c r="AA224" s="45">
        <f t="shared" si="231"/>
        <v>1924492.8280704771</v>
      </c>
      <c r="AB224" s="41">
        <f t="shared" si="231"/>
        <v>18881</v>
      </c>
      <c r="AC224" s="41">
        <f>IFERROR(AI224/AF224,0)</f>
        <v>108.3976582761706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18881</v>
      </c>
      <c r="AG224" s="41">
        <f t="shared" si="232"/>
        <v>0</v>
      </c>
      <c r="AH224" s="41">
        <f t="shared" si="232"/>
        <v>0</v>
      </c>
      <c r="AI224" s="45">
        <f t="shared" si="232"/>
        <v>2046656.1859123772</v>
      </c>
      <c r="AJ224" s="41">
        <f t="shared" si="232"/>
        <v>18881</v>
      </c>
      <c r="AK224" s="41">
        <f>IFERROR(AQ224/AN224,0)</f>
        <v>115.07068406525714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18881</v>
      </c>
      <c r="AO224" s="41">
        <f t="shared" si="233"/>
        <v>0</v>
      </c>
      <c r="AP224" s="41">
        <f t="shared" si="233"/>
        <v>0</v>
      </c>
      <c r="AQ224" s="45">
        <f t="shared" si="233"/>
        <v>2172649.5858361199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1905793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2069787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2201336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2368637.5360000003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97729.411253279075</v>
      </c>
      <c r="T226" s="39"/>
      <c r="U226" s="39"/>
      <c r="V226" s="53"/>
      <c r="W226" s="53"/>
      <c r="X226" s="110"/>
      <c r="Y226" s="39"/>
      <c r="Z226" s="39"/>
      <c r="AA226" s="54">
        <f>AA225-AA224</f>
        <v>145294.17192952288</v>
      </c>
      <c r="AB226" s="39"/>
      <c r="AC226" s="53"/>
      <c r="AD226" s="53"/>
      <c r="AE226" s="110"/>
      <c r="AF226" s="39"/>
      <c r="AG226" s="39"/>
      <c r="AH226" s="39"/>
      <c r="AI226" s="54">
        <f>AI225-AI224</f>
        <v>154679.8140876228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195987.95016388036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PwOJzQhJw/RgnN2sxVfhf2cn+gjPPtbxeounJ+u+AN7QBZk11jxt+kW34ZNq1o0jvXMfAvozvT14MXqfhhDxsw==" saltValue="WNkGkuPoHGKF/8stVQ7sm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Higher Education And Training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15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42671.496778125002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NAT_HRBP__42671.496778125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HRBP-Vote15.xlsx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df7ca258-5e24-45de-bd31-dbc76bc6765a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